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jie\Dropbox (Ellis group)\Ellis group Team Folder\WRITINGS\Paper drafts\Ellis + Vernet Zfy2 testis\[5] HMG - accepted pending revision\Revision 1\"/>
    </mc:Choice>
  </mc:AlternateContent>
  <bookViews>
    <workbookView xWindow="480" yWindow="60" windowWidth="23490" windowHeight="11220"/>
  </bookViews>
  <sheets>
    <sheet name="Cover sheet" sheetId="10" r:id="rId1"/>
    <sheet name="30-31 dpp" sheetId="4" r:id="rId2"/>
    <sheet name="Adult" sheetId="5" r:id="rId3"/>
    <sheet name="Scml2 data for all samples" sheetId="8" r:id="rId4"/>
    <sheet name="Comparison of rescue efficacy" sheetId="11" r:id="rId5"/>
  </sheets>
  <calcPr calcId="152511"/>
</workbook>
</file>

<file path=xl/calcChain.xml><?xml version="1.0" encoding="utf-8"?>
<calcChain xmlns="http://schemas.openxmlformats.org/spreadsheetml/2006/main">
  <c r="C8" i="11" l="1"/>
  <c r="C7" i="11"/>
  <c r="C6" i="11"/>
  <c r="C5" i="11"/>
  <c r="C4" i="11"/>
  <c r="B8" i="11"/>
  <c r="B7" i="11"/>
  <c r="B6" i="11"/>
  <c r="B5" i="11"/>
  <c r="B4" i="11"/>
  <c r="P26" i="8"/>
  <c r="P30" i="8"/>
  <c r="P22" i="8"/>
  <c r="P17" i="8"/>
  <c r="P12" i="8"/>
  <c r="N22" i="8"/>
  <c r="N17" i="8"/>
  <c r="N12" i="8"/>
  <c r="O22" i="8"/>
  <c r="O17" i="8"/>
  <c r="O12" i="8"/>
  <c r="I30" i="8"/>
  <c r="H30" i="8"/>
  <c r="I26" i="8"/>
  <c r="H26" i="8"/>
  <c r="M22" i="8"/>
  <c r="L22" i="8"/>
  <c r="K22" i="8"/>
  <c r="J22" i="8"/>
  <c r="I22" i="8"/>
  <c r="H22" i="8"/>
  <c r="G22" i="8"/>
  <c r="F22" i="8"/>
  <c r="E22" i="8"/>
  <c r="D22" i="8"/>
  <c r="M17" i="8"/>
  <c r="L17" i="8"/>
  <c r="K17" i="8"/>
  <c r="J17" i="8"/>
  <c r="I17" i="8"/>
  <c r="H17" i="8"/>
  <c r="G17" i="8"/>
  <c r="F17" i="8"/>
  <c r="E17" i="8"/>
  <c r="D17" i="8"/>
  <c r="M12" i="8"/>
  <c r="L12" i="8"/>
  <c r="K12" i="8"/>
  <c r="J12" i="8"/>
  <c r="I12" i="8"/>
  <c r="H12" i="8"/>
  <c r="G12" i="8"/>
  <c r="F12" i="8"/>
  <c r="E12" i="8"/>
  <c r="D12" i="8"/>
  <c r="P29" i="8"/>
  <c r="P25" i="8"/>
  <c r="P21" i="8"/>
  <c r="P16" i="8"/>
  <c r="P11" i="8"/>
  <c r="D5" i="11" l="1"/>
  <c r="D6" i="11"/>
  <c r="E4" i="11"/>
  <c r="D8" i="11"/>
  <c r="D4" i="11"/>
  <c r="E7" i="11"/>
  <c r="E5" i="11"/>
  <c r="D7" i="11"/>
  <c r="E6" i="11"/>
  <c r="E8" i="11"/>
  <c r="C47" i="5"/>
  <c r="C46" i="5"/>
  <c r="C45" i="5"/>
  <c r="B47" i="5"/>
  <c r="B46" i="5"/>
  <c r="B45" i="5"/>
  <c r="D45" i="5" l="1"/>
  <c r="E45" i="5" s="1"/>
  <c r="D46" i="5"/>
  <c r="E46" i="5" s="1"/>
  <c r="D47" i="5"/>
  <c r="E47" i="5" s="1"/>
  <c r="P28" i="8"/>
  <c r="P27" i="8"/>
  <c r="P24" i="8"/>
  <c r="P23" i="8"/>
  <c r="P20" i="8"/>
  <c r="O20" i="8"/>
  <c r="P19" i="8"/>
  <c r="O19" i="8"/>
  <c r="P15" i="8"/>
  <c r="O15" i="8"/>
  <c r="P14" i="8"/>
  <c r="O14" i="8"/>
  <c r="P10" i="8"/>
  <c r="P9" i="8"/>
  <c r="O9" i="8"/>
  <c r="M18" i="8"/>
  <c r="L18" i="8"/>
  <c r="K18" i="8"/>
  <c r="J18" i="8"/>
  <c r="M13" i="8"/>
  <c r="L13" i="8"/>
  <c r="K13" i="8"/>
  <c r="J13" i="8"/>
  <c r="M8" i="8"/>
  <c r="L8" i="8"/>
  <c r="K8" i="8"/>
  <c r="J8" i="8"/>
  <c r="P8" i="8" l="1"/>
  <c r="P13" i="8"/>
  <c r="P18" i="8"/>
  <c r="N8" i="8"/>
  <c r="N13" i="8"/>
  <c r="N18" i="8"/>
  <c r="D36" i="5"/>
  <c r="D32" i="5"/>
  <c r="D28" i="5"/>
  <c r="C36" i="5"/>
  <c r="C32" i="5"/>
  <c r="C28" i="5"/>
  <c r="N23" i="5"/>
  <c r="R23" i="5" s="1"/>
  <c r="D39" i="5" s="1"/>
  <c r="M23" i="5"/>
  <c r="Q23" i="5" s="1"/>
  <c r="C39" i="5" s="1"/>
  <c r="N22" i="5"/>
  <c r="R22" i="5" s="1"/>
  <c r="D38" i="5" s="1"/>
  <c r="M22" i="5"/>
  <c r="Q22" i="5" s="1"/>
  <c r="C38" i="5" s="1"/>
  <c r="N21" i="5"/>
  <c r="R21" i="5" s="1"/>
  <c r="D37" i="5" s="1"/>
  <c r="M21" i="5"/>
  <c r="Q21" i="5" s="1"/>
  <c r="C37" i="5" s="1"/>
  <c r="N20" i="5"/>
  <c r="R20" i="5" s="1"/>
  <c r="D35" i="5" s="1"/>
  <c r="M20" i="5"/>
  <c r="Q20" i="5" s="1"/>
  <c r="C35" i="5" s="1"/>
  <c r="N19" i="5"/>
  <c r="R19" i="5" s="1"/>
  <c r="D34" i="5" s="1"/>
  <c r="M19" i="5"/>
  <c r="Q19" i="5" s="1"/>
  <c r="C34" i="5" s="1"/>
  <c r="N18" i="5"/>
  <c r="R18" i="5" s="1"/>
  <c r="D33" i="5" s="1"/>
  <c r="M18" i="5"/>
  <c r="Q18" i="5" s="1"/>
  <c r="C33" i="5" s="1"/>
  <c r="N17" i="5"/>
  <c r="R17" i="5" s="1"/>
  <c r="D31" i="5" s="1"/>
  <c r="M17" i="5"/>
  <c r="Q17" i="5" s="1"/>
  <c r="C31" i="5" s="1"/>
  <c r="N16" i="5"/>
  <c r="R16" i="5" s="1"/>
  <c r="D30" i="5" s="1"/>
  <c r="M16" i="5"/>
  <c r="Q16" i="5" s="1"/>
  <c r="C30" i="5" s="1"/>
  <c r="N15" i="5"/>
  <c r="R15" i="5" s="1"/>
  <c r="D29" i="5" s="1"/>
  <c r="M15" i="5"/>
  <c r="Q15" i="5" s="1"/>
  <c r="C29" i="5" s="1"/>
  <c r="O18" i="5" l="1"/>
  <c r="O22" i="5"/>
  <c r="O16" i="5"/>
  <c r="O20" i="5"/>
  <c r="P16" i="5"/>
  <c r="P20" i="5"/>
  <c r="P18" i="5"/>
  <c r="P22" i="5"/>
  <c r="O15" i="5"/>
  <c r="O17" i="5"/>
  <c r="O19" i="5"/>
  <c r="O21" i="5"/>
  <c r="O23" i="5"/>
  <c r="P15" i="5"/>
  <c r="P17" i="5"/>
  <c r="P19" i="5"/>
  <c r="P21" i="5"/>
  <c r="P23" i="5"/>
  <c r="H54" i="4"/>
  <c r="H48" i="4"/>
  <c r="H51" i="4"/>
  <c r="H45" i="4"/>
  <c r="H42" i="4"/>
  <c r="H28" i="4"/>
  <c r="H26" i="4"/>
  <c r="H13" i="4"/>
  <c r="H11" i="4"/>
  <c r="G40" i="4"/>
  <c r="G41" i="4"/>
  <c r="G42" i="4"/>
  <c r="G43" i="4"/>
  <c r="G44" i="4"/>
  <c r="G45" i="4"/>
  <c r="G49" i="4"/>
  <c r="G50" i="4"/>
  <c r="G51" i="4"/>
  <c r="G46" i="4"/>
  <c r="G47" i="4"/>
  <c r="G48" i="4"/>
  <c r="G52" i="4"/>
  <c r="G53" i="4"/>
  <c r="G54" i="4"/>
  <c r="G9" i="4"/>
  <c r="H9" i="4" s="1"/>
  <c r="G10" i="4"/>
  <c r="G13" i="4"/>
  <c r="G12" i="4"/>
  <c r="G11" i="4"/>
  <c r="G28" i="4"/>
  <c r="G27" i="4"/>
  <c r="G26" i="4"/>
  <c r="G24" i="4"/>
  <c r="H24" i="4" s="1"/>
  <c r="G25" i="4"/>
</calcChain>
</file>

<file path=xl/sharedStrings.xml><?xml version="1.0" encoding="utf-8"?>
<sst xmlns="http://schemas.openxmlformats.org/spreadsheetml/2006/main" count="573" uniqueCount="155">
  <si>
    <t>Genotype</t>
  </si>
  <si>
    <t>Id No</t>
  </si>
  <si>
    <t>Age</t>
  </si>
  <si>
    <t>XY</t>
  </si>
  <si>
    <t>95.385j</t>
  </si>
  <si>
    <t>30dpp</t>
  </si>
  <si>
    <t>71mg</t>
  </si>
  <si>
    <t>276.88f</t>
  </si>
  <si>
    <t>31dpp</t>
  </si>
  <si>
    <t>42mg</t>
  </si>
  <si>
    <t>277.99a</t>
  </si>
  <si>
    <t>50mg</t>
  </si>
  <si>
    <t>280.96f</t>
  </si>
  <si>
    <t>43mg</t>
  </si>
  <si>
    <t>280.96g</t>
  </si>
  <si>
    <t>41mg</t>
  </si>
  <si>
    <t>683.220m</t>
  </si>
  <si>
    <t>35dpp</t>
  </si>
  <si>
    <t>683.220n</t>
  </si>
  <si>
    <t>237.895a</t>
  </si>
  <si>
    <t>48mg</t>
  </si>
  <si>
    <t>237.57b</t>
  </si>
  <si>
    <t>45ddp</t>
  </si>
  <si>
    <t>89mg</t>
  </si>
  <si>
    <t>237.896d</t>
  </si>
  <si>
    <t>29ddp</t>
  </si>
  <si>
    <t>276.99a</t>
  </si>
  <si>
    <t>278.94c</t>
  </si>
  <si>
    <t>280.96e</t>
  </si>
  <si>
    <t>32.165i</t>
  </si>
  <si>
    <t>33dpp</t>
  </si>
  <si>
    <t>57.246c</t>
  </si>
  <si>
    <t>47mg</t>
  </si>
  <si>
    <t>57.246d</t>
  </si>
  <si>
    <t>44mg</t>
  </si>
  <si>
    <t>Testes weight</t>
  </si>
  <si>
    <t>Experiment 1</t>
  </si>
  <si>
    <t>Experiment 2</t>
  </si>
  <si>
    <t>Immunostaining for gH2AX was used to identify pachytene spermatocytes</t>
  </si>
  <si>
    <t>These cells represent late pachytene to diplotene spermatocytes</t>
  </si>
  <si>
    <t xml:space="preserve">These cells represent all stages of spermatocyte from early pachytene through to diplotene </t>
  </si>
  <si>
    <t>Percent</t>
  </si>
  <si>
    <t>gH2AX positive cells</t>
  </si>
  <si>
    <t>Average</t>
  </si>
  <si>
    <r>
      <rPr>
        <b/>
        <sz val="11"/>
        <color theme="1"/>
        <rFont val="Calibri"/>
        <family val="2"/>
        <scheme val="minor"/>
      </rPr>
      <t xml:space="preserve">gH2AX / </t>
    </r>
    <r>
      <rPr>
        <b/>
        <i/>
        <sz val="11"/>
        <color theme="1"/>
        <rFont val="Calibri"/>
        <family val="2"/>
        <scheme val="minor"/>
      </rPr>
      <t>Adam3</t>
    </r>
    <r>
      <rPr>
        <b/>
        <sz val="11"/>
        <color theme="1"/>
        <rFont val="Calibri"/>
        <family val="2"/>
        <scheme val="minor"/>
      </rPr>
      <t xml:space="preserve"> dual positive cells </t>
    </r>
  </si>
  <si>
    <r>
      <t>Scml2</t>
    </r>
    <r>
      <rPr>
        <b/>
        <sz val="11"/>
        <color theme="1"/>
        <rFont val="Calibri"/>
        <family val="2"/>
        <scheme val="minor"/>
      </rPr>
      <t xml:space="preserve"> positive</t>
    </r>
  </si>
  <si>
    <r>
      <t>Scml2</t>
    </r>
    <r>
      <rPr>
        <b/>
        <sz val="11"/>
        <color theme="1"/>
        <rFont val="Calibri"/>
        <family val="2"/>
        <scheme val="minor"/>
      </rPr>
      <t xml:space="preserve"> negative</t>
    </r>
  </si>
  <si>
    <r>
      <t>X</t>
    </r>
    <r>
      <rPr>
        <vertAlign val="super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OSry</t>
    </r>
  </si>
  <si>
    <r>
      <t xml:space="preserve">RNA FISH signals for </t>
    </r>
    <r>
      <rPr>
        <i/>
        <sz val="11"/>
        <color theme="1"/>
        <rFont val="Calibri"/>
        <family val="2"/>
        <scheme val="minor"/>
      </rPr>
      <t xml:space="preserve">Scml2 </t>
    </r>
    <r>
      <rPr>
        <sz val="11"/>
        <color theme="1"/>
        <rFont val="Calibri"/>
        <family val="2"/>
        <scheme val="minor"/>
      </rPr>
      <t>were scored in ~100 gH2AX-positive cells for each sample</t>
    </r>
  </si>
  <si>
    <r>
      <t xml:space="preserve">RNA FISH was performed for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Adam3</t>
    </r>
    <r>
      <rPr>
        <sz val="11"/>
        <color theme="1"/>
        <rFont val="Calibri"/>
        <family val="2"/>
        <scheme val="minor"/>
      </rPr>
      <t xml:space="preserve"> on spread testis cells (same sample set as experiment 1)</t>
    </r>
  </si>
  <si>
    <r>
      <t xml:space="preserve">RNA FISH signals for </t>
    </r>
    <r>
      <rPr>
        <i/>
        <sz val="11"/>
        <color theme="1"/>
        <rFont val="Calibri"/>
        <family val="2"/>
        <scheme val="minor"/>
      </rPr>
      <t xml:space="preserve">Scml2 </t>
    </r>
    <r>
      <rPr>
        <sz val="11"/>
        <color theme="1"/>
        <rFont val="Calibri"/>
        <family val="2"/>
        <scheme val="minor"/>
      </rPr>
      <t xml:space="preserve">were scored in ~100 gH2AX and </t>
    </r>
    <r>
      <rPr>
        <i/>
        <sz val="11"/>
        <color theme="1"/>
        <rFont val="Calibri"/>
        <family val="2"/>
        <scheme val="minor"/>
      </rPr>
      <t xml:space="preserve">Adam3 </t>
    </r>
    <r>
      <rPr>
        <sz val="11"/>
        <color theme="1"/>
        <rFont val="Calibri"/>
        <family val="2"/>
        <scheme val="minor"/>
      </rPr>
      <t>double-positive cells for each sample</t>
    </r>
  </si>
  <si>
    <t>Experiment 3</t>
  </si>
  <si>
    <t>Immunostaining for gH2AX and HORMAD1 was used to identify late pachytene spermatocytes and exclude spermatocytes with self-synapsed X chromosomes</t>
  </si>
  <si>
    <r>
      <t>X</t>
    </r>
    <r>
      <rPr>
        <vertAlign val="superscript"/>
        <sz val="11"/>
        <color theme="1"/>
        <rFont val="Calibri"/>
        <family val="2"/>
        <scheme val="minor"/>
      </rPr>
      <t>E,Z2</t>
    </r>
    <r>
      <rPr>
        <sz val="11"/>
        <color theme="1"/>
        <rFont val="Calibri"/>
        <family val="2"/>
        <scheme val="minor"/>
      </rPr>
      <t>OSry</t>
    </r>
  </si>
  <si>
    <r>
      <rPr>
        <b/>
        <sz val="11"/>
        <color theme="1"/>
        <rFont val="Calibri"/>
        <family val="2"/>
        <scheme val="minor"/>
      </rPr>
      <t xml:space="preserve">gH2AX / </t>
    </r>
    <r>
      <rPr>
        <b/>
        <i/>
        <sz val="11"/>
        <color theme="1"/>
        <rFont val="Calibri"/>
        <family val="2"/>
        <scheme val="minor"/>
      </rPr>
      <t>Adam3</t>
    </r>
    <r>
      <rPr>
        <b/>
        <sz val="11"/>
        <color theme="1"/>
        <rFont val="Calibri"/>
        <family val="2"/>
        <scheme val="minor"/>
      </rPr>
      <t xml:space="preserve"> dual positive cells excluding self-synapsed X</t>
    </r>
  </si>
  <si>
    <r>
      <t xml:space="preserve">RNA FISH signals for </t>
    </r>
    <r>
      <rPr>
        <i/>
        <sz val="11"/>
        <color theme="1"/>
        <rFont val="Calibri"/>
        <family val="2"/>
        <scheme val="minor"/>
      </rPr>
      <t xml:space="preserve">Scml2 </t>
    </r>
    <r>
      <rPr>
        <sz val="11"/>
        <color theme="1"/>
        <rFont val="Calibri"/>
        <family val="2"/>
        <scheme val="minor"/>
      </rPr>
      <t xml:space="preserve">were scored in ~100 gH2AX and </t>
    </r>
    <r>
      <rPr>
        <i/>
        <sz val="11"/>
        <color theme="1"/>
        <rFont val="Calibri"/>
        <family val="2"/>
        <scheme val="minor"/>
      </rPr>
      <t xml:space="preserve">Adam3 </t>
    </r>
    <r>
      <rPr>
        <sz val="11"/>
        <color theme="1"/>
        <rFont val="Calibri"/>
        <family val="2"/>
        <scheme val="minor"/>
      </rPr>
      <t>double-positive cells for each sample, excluding any with self-synapsed X chromosomes</t>
    </r>
  </si>
  <si>
    <t>n/a</t>
  </si>
  <si>
    <r>
      <t>X</t>
    </r>
    <r>
      <rPr>
        <vertAlign val="superscript"/>
        <sz val="11"/>
        <color theme="1"/>
        <rFont val="Calibri"/>
        <family val="2"/>
        <scheme val="minor"/>
      </rPr>
      <t>E,Z1/U</t>
    </r>
    <r>
      <rPr>
        <sz val="11"/>
        <color theme="1"/>
        <rFont val="Calibri"/>
        <family val="2"/>
        <scheme val="minor"/>
      </rPr>
      <t>OSry</t>
    </r>
  </si>
  <si>
    <t>Zfx</t>
  </si>
  <si>
    <t>GM773</t>
  </si>
  <si>
    <r>
      <t xml:space="preserve">RNA FISH for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was performed on spread  cells from WT (n = 1), XEOSry (n = 2) and XE,Z2OSry (n=2) testes at 30-31 dpp</t>
    </r>
  </si>
  <si>
    <r>
      <t xml:space="preserve">RNA FISH for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 xml:space="preserve">Adam3 </t>
    </r>
    <r>
      <rPr>
        <sz val="11"/>
        <color theme="1"/>
        <rFont val="Calibri"/>
        <family val="2"/>
        <scheme val="minor"/>
      </rPr>
      <t>was performed on spread  cells from WT (n = 3), XEOSry (n = 3),  XEZ2OSry (n=3), XEZ1UOSry (n=3)  and XSxraO (n=3) testes at ages shown in the table</t>
    </r>
  </si>
  <si>
    <r>
      <t xml:space="preserve">RNA FISH was performed for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 xml:space="preserve">Adam3, </t>
    </r>
    <r>
      <rPr>
        <sz val="11"/>
        <color theme="1"/>
        <rFont val="Calibri"/>
        <family val="2"/>
        <scheme val="minor"/>
      </rPr>
      <t xml:space="preserve">and selected other X-linked genes </t>
    </r>
    <r>
      <rPr>
        <sz val="11"/>
        <color theme="1"/>
        <rFont val="Calibri"/>
        <family val="2"/>
        <scheme val="minor"/>
      </rPr>
      <t>on spread cells from WT (n = 1), XEOSry (n = 1) and XE,Z2OSry (n=1) testes at 6weeks to 2 months post partum</t>
    </r>
  </si>
  <si>
    <r>
      <t xml:space="preserve">RNA FISH signals for </t>
    </r>
    <r>
      <rPr>
        <i/>
        <sz val="11"/>
        <color theme="1"/>
        <rFont val="Calibri"/>
        <family val="2"/>
        <scheme val="minor"/>
      </rPr>
      <t>Adam3</t>
    </r>
    <r>
      <rPr>
        <sz val="11"/>
        <color theme="1"/>
        <rFont val="Calibri"/>
        <family val="2"/>
        <scheme val="minor"/>
      </rPr>
      <t xml:space="preserve"> were used to distinguish between early and late spermatocytes.</t>
    </r>
  </si>
  <si>
    <t>Additional X-linked gene</t>
  </si>
  <si>
    <t>2mo</t>
  </si>
  <si>
    <t>161.622d</t>
  </si>
  <si>
    <t>42 dpp</t>
  </si>
  <si>
    <t>67.209g</t>
  </si>
  <si>
    <t>50 dpp</t>
  </si>
  <si>
    <r>
      <t>Adam3</t>
    </r>
    <r>
      <rPr>
        <b/>
        <sz val="11"/>
        <color theme="1"/>
        <rFont val="Calibri"/>
        <family val="2"/>
        <scheme val="minor"/>
      </rPr>
      <t>-negative cells (early pachytene)</t>
    </r>
  </si>
  <si>
    <r>
      <t>Adam3</t>
    </r>
    <r>
      <rPr>
        <b/>
        <sz val="11"/>
        <color theme="1"/>
        <rFont val="Calibri"/>
        <family val="2"/>
        <scheme val="minor"/>
      </rPr>
      <t>-positive cells (late pachytene)</t>
    </r>
  </si>
  <si>
    <t>X gene positive</t>
  </si>
  <si>
    <t>X gene negative</t>
  </si>
  <si>
    <t>Magea 2/5</t>
  </si>
  <si>
    <t>Total cells</t>
  </si>
  <si>
    <t>%Scml2 positive</t>
  </si>
  <si>
    <t>Early pachytene</t>
  </si>
  <si>
    <t>Late pachytene</t>
  </si>
  <si>
    <t>% X gene positive</t>
  </si>
  <si>
    <t>Full data</t>
  </si>
  <si>
    <t>Scml2</t>
  </si>
  <si>
    <r>
      <t>X</t>
    </r>
    <r>
      <rPr>
        <b/>
        <vertAlign val="super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OSry</t>
    </r>
  </si>
  <si>
    <r>
      <t>X</t>
    </r>
    <r>
      <rPr>
        <b/>
        <vertAlign val="superscript"/>
        <sz val="11"/>
        <color theme="1"/>
        <rFont val="Calibri"/>
        <family val="2"/>
        <scheme val="minor"/>
      </rPr>
      <t>E,Z2</t>
    </r>
    <r>
      <rPr>
        <b/>
        <sz val="11"/>
        <color theme="1"/>
        <rFont val="Calibri"/>
        <family val="2"/>
        <scheme val="minor"/>
      </rPr>
      <t>OSry</t>
    </r>
  </si>
  <si>
    <r>
      <t xml:space="preserve">RNA FISH signals for </t>
    </r>
    <r>
      <rPr>
        <i/>
        <sz val="11"/>
        <color theme="1"/>
        <rFont val="Calibri"/>
        <family val="2"/>
        <scheme val="minor"/>
      </rPr>
      <t xml:space="preserve">Scml2 </t>
    </r>
    <r>
      <rPr>
        <sz val="11"/>
        <color theme="1"/>
        <rFont val="Calibri"/>
        <family val="2"/>
        <scheme val="minor"/>
      </rPr>
      <t>and the selected additional X-linked gene were scored in ~100-150 gH2AX-positive cells for each sample</t>
    </r>
  </si>
  <si>
    <t>Experiment 4</t>
  </si>
  <si>
    <t>Mixed pachytene</t>
  </si>
  <si>
    <t>--</t>
  </si>
  <si>
    <t>Percentages</t>
  </si>
  <si>
    <t>Early</t>
  </si>
  <si>
    <t>Late</t>
  </si>
  <si>
    <t>Escape%</t>
  </si>
  <si>
    <t>XY, 2mo</t>
  </si>
  <si>
    <t>XEOSry, 42 dpp</t>
  </si>
  <si>
    <t>XE,Z2OSry, 50 dpp</t>
  </si>
  <si>
    <t>XY, 30dpp</t>
  </si>
  <si>
    <t>XEOSry, 31dpp</t>
  </si>
  <si>
    <t>XE,Z2OSry, 30dpp</t>
  </si>
  <si>
    <t>XY, 35dpp</t>
  </si>
  <si>
    <t>XE,Z1/UOSry, 33dpp</t>
  </si>
  <si>
    <t>XE,Z1/UOSry, 30dpp</t>
  </si>
  <si>
    <t>Genotype + age</t>
  </si>
  <si>
    <t>XSxraO, 45ddp</t>
  </si>
  <si>
    <t>XSxraO, 30dpp</t>
  </si>
  <si>
    <t>XSxraO, 29ddp</t>
  </si>
  <si>
    <r>
      <t>X</t>
    </r>
    <r>
      <rPr>
        <vertAlign val="superscript"/>
        <sz val="11"/>
        <color theme="1"/>
        <rFont val="Calibri"/>
        <family val="2"/>
        <scheme val="minor"/>
      </rPr>
      <t>Sxra</t>
    </r>
    <r>
      <rPr>
        <sz val="11"/>
        <color theme="1"/>
        <rFont val="Calibri"/>
        <family val="2"/>
        <scheme val="minor"/>
      </rPr>
      <t>O</t>
    </r>
  </si>
  <si>
    <t>Experiment 3 (late only)</t>
  </si>
  <si>
    <r>
      <t xml:space="preserve">This table collates all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RNA FISH data from each sample across all experiments on that sample</t>
    </r>
  </si>
  <si>
    <r>
      <rPr>
        <b/>
        <i/>
        <sz val="11"/>
        <color theme="1"/>
        <rFont val="Calibri"/>
        <family val="2"/>
        <scheme val="minor"/>
      </rPr>
      <t>Adam3</t>
    </r>
    <r>
      <rPr>
        <b/>
        <sz val="11"/>
        <color theme="1"/>
        <rFont val="Calibri"/>
        <family val="2"/>
        <scheme val="minor"/>
      </rPr>
      <t>-negative</t>
    </r>
  </si>
  <si>
    <r>
      <rPr>
        <b/>
        <i/>
        <sz val="11"/>
        <color theme="1"/>
        <rFont val="Calibri"/>
        <family val="2"/>
        <scheme val="minor"/>
      </rPr>
      <t>Adam3</t>
    </r>
    <r>
      <rPr>
        <b/>
        <sz val="11"/>
        <color theme="1"/>
        <rFont val="Calibri"/>
        <family val="2"/>
        <scheme val="minor"/>
      </rPr>
      <t>-positive</t>
    </r>
  </si>
  <si>
    <t>Total</t>
  </si>
  <si>
    <t>Percentage</t>
  </si>
  <si>
    <t>Re-formatted data used to create Figure 2</t>
  </si>
  <si>
    <t>Proportion of Adam3-positive cells in each genotype</t>
  </si>
  <si>
    <t>42dpp</t>
  </si>
  <si>
    <t>50dpp</t>
  </si>
  <si>
    <t>Experiment 2 - tab "30-31 dpp"</t>
  </si>
  <si>
    <t>Experiment 3 - tab "30-31 dpp"</t>
  </si>
  <si>
    <r>
      <t xml:space="preserve">RNA FISH for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 xml:space="preserve">Adam3 </t>
    </r>
    <r>
      <rPr>
        <sz val="11"/>
        <color theme="1"/>
        <rFont val="Calibri"/>
        <family val="2"/>
        <scheme val="minor"/>
      </rPr>
      <t>was performed on spread  cells from WT (n = 3), XEOSry (n = 3),  XEZ2OSry (n=3), XEZ1UOSry (n=3)  and XSxraO (n=3) testes</t>
    </r>
  </si>
  <si>
    <t>This file collates RNA FISH data for four separate experiments:</t>
  </si>
  <si>
    <r>
      <t xml:space="preserve">The third data tab in this file collates the </t>
    </r>
    <r>
      <rPr>
        <b/>
        <i/>
        <sz val="18"/>
        <color theme="1"/>
        <rFont val="Calibri"/>
        <family val="2"/>
        <scheme val="minor"/>
      </rPr>
      <t>Scml2</t>
    </r>
    <r>
      <rPr>
        <b/>
        <sz val="18"/>
        <color theme="1"/>
        <rFont val="Calibri"/>
        <family val="2"/>
        <scheme val="minor"/>
      </rPr>
      <t xml:space="preserve"> staining data for all the above experiments into a single table</t>
    </r>
  </si>
  <si>
    <t>Experiment 1 - tab "30-31 dpp"</t>
  </si>
  <si>
    <t>Experiment 4 (fully staged)</t>
  </si>
  <si>
    <t>Experiment 1(unstaged)</t>
  </si>
  <si>
    <t>Experiment 2 (late only)</t>
  </si>
  <si>
    <t>Note that experiment 1 used unstaged spermatids, and experiments 2 &amp; 3 only examined late-stage spermatids</t>
  </si>
  <si>
    <t>Experiment 4 - tab "Adult"</t>
  </si>
  <si>
    <t>Re-formatted data used to create Figure 3</t>
  </si>
  <si>
    <t>Unstaged</t>
  </si>
  <si>
    <t>TOTAL</t>
  </si>
  <si>
    <r>
      <t>X</t>
    </r>
    <r>
      <rPr>
        <b/>
        <vertAlign val="superscript"/>
        <sz val="11"/>
        <color theme="1"/>
        <rFont val="Calibri"/>
        <family val="2"/>
        <scheme val="minor"/>
      </rPr>
      <t>E,Z1/U</t>
    </r>
    <r>
      <rPr>
        <b/>
        <sz val="11"/>
        <color theme="1"/>
        <rFont val="Calibri"/>
        <family val="2"/>
        <scheme val="minor"/>
      </rPr>
      <t>OSry</t>
    </r>
  </si>
  <si>
    <r>
      <t>X</t>
    </r>
    <r>
      <rPr>
        <b/>
        <vertAlign val="superscript"/>
        <sz val="11"/>
        <color theme="1"/>
        <rFont val="Calibri"/>
        <family val="2"/>
        <scheme val="minor"/>
      </rPr>
      <t>Sxra</t>
    </r>
    <r>
      <rPr>
        <b/>
        <sz val="11"/>
        <color theme="1"/>
        <rFont val="Calibri"/>
        <family val="2"/>
        <scheme val="minor"/>
      </rPr>
      <t>OSry</t>
    </r>
  </si>
  <si>
    <r>
      <t xml:space="preserve">66/766  late pachytene cells have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leakage</t>
    </r>
  </si>
  <si>
    <r>
      <t xml:space="preserve">15/665 late pachytene cells have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leakage</t>
    </r>
  </si>
  <si>
    <r>
      <t xml:space="preserve">3/403  late pachytene cells have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leakage</t>
    </r>
  </si>
  <si>
    <r>
      <t xml:space="preserve">2/403  late pachytene cells have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leakage</t>
    </r>
  </si>
  <si>
    <r>
      <t xml:space="preserve">4/621  late pachytene cells have </t>
    </r>
    <r>
      <rPr>
        <i/>
        <sz val="11"/>
        <color theme="1"/>
        <rFont val="Calibri"/>
        <family val="2"/>
        <scheme val="minor"/>
      </rPr>
      <t>Scml2</t>
    </r>
    <r>
      <rPr>
        <sz val="11"/>
        <color theme="1"/>
        <rFont val="Calibri"/>
        <family val="2"/>
        <scheme val="minor"/>
      </rPr>
      <t xml:space="preserve"> leakage</t>
    </r>
  </si>
  <si>
    <t>Scml2+</t>
  </si>
  <si>
    <t>Scml2-</t>
  </si>
  <si>
    <t>Adam3+ late pachytene cells</t>
  </si>
  <si>
    <t>% leakage</t>
  </si>
  <si>
    <t>AGGREGATE DATA</t>
  </si>
  <si>
    <r>
      <t>X</t>
    </r>
    <r>
      <rPr>
        <b/>
        <vertAlign val="superscript"/>
        <sz val="11"/>
        <color theme="1"/>
        <rFont val="Calibri"/>
        <family val="2"/>
        <scheme val="minor"/>
      </rPr>
      <t>Sxra</t>
    </r>
    <r>
      <rPr>
        <b/>
        <sz val="11"/>
        <color theme="1"/>
        <rFont val="Calibri"/>
        <family val="2"/>
        <scheme val="minor"/>
      </rPr>
      <t>O</t>
    </r>
  </si>
  <si>
    <t>Yates corrected chi-square value above line, p value below line</t>
  </si>
  <si>
    <t>Values calculated using http://statpages.info/ctab2x2.html</t>
  </si>
  <si>
    <t>Moreover, none  of the values remain significant after multiple testing correction.</t>
  </si>
  <si>
    <r>
      <t xml:space="preserve">Therefore, the </t>
    </r>
    <r>
      <rPr>
        <i/>
        <sz val="11"/>
        <color theme="1"/>
        <rFont val="Calibri"/>
        <family val="2"/>
        <scheme val="minor"/>
      </rPr>
      <t>Zfy2</t>
    </r>
    <r>
      <rPr>
        <sz val="11"/>
        <color theme="1"/>
        <rFont val="Calibri"/>
        <family val="2"/>
        <scheme val="minor"/>
      </rPr>
      <t xml:space="preserve"> transgenic males are not provably different from WT or any of the other "rescue" genotypes.</t>
    </r>
  </si>
  <si>
    <t>0  *</t>
  </si>
  <si>
    <r>
      <t>**  Comparison of X</t>
    </r>
    <r>
      <rPr>
        <i/>
        <vertAlign val="superscript"/>
        <sz val="11"/>
        <color theme="1"/>
        <rFont val="Calibri"/>
        <family val="2"/>
        <scheme val="minor"/>
      </rPr>
      <t>E,Z2</t>
    </r>
    <r>
      <rPr>
        <sz val="11"/>
        <color theme="1"/>
        <rFont val="Calibri"/>
        <family val="2"/>
        <scheme val="minor"/>
      </rPr>
      <t>O,</t>
    </r>
    <r>
      <rPr>
        <i/>
        <sz val="11"/>
        <color theme="1"/>
        <rFont val="Calibri"/>
        <family val="2"/>
        <scheme val="minor"/>
      </rPr>
      <t>Sry</t>
    </r>
    <r>
      <rPr>
        <sz val="11"/>
        <color theme="1"/>
        <rFont val="Calibri"/>
        <family val="2"/>
        <scheme val="minor"/>
      </rPr>
      <t xml:space="preserve"> to XY and X</t>
    </r>
    <r>
      <rPr>
        <i/>
        <vertAlign val="superscript"/>
        <sz val="11"/>
        <color theme="1"/>
        <rFont val="Calibri"/>
        <family val="2"/>
        <scheme val="minor"/>
      </rPr>
      <t>E,Z2</t>
    </r>
    <r>
      <rPr>
        <sz val="11"/>
        <color theme="1"/>
        <rFont val="Calibri"/>
        <family val="2"/>
        <scheme val="minor"/>
      </rPr>
      <t>O,</t>
    </r>
    <r>
      <rPr>
        <i/>
        <sz val="11"/>
        <color theme="1"/>
        <rFont val="Calibri"/>
        <family val="2"/>
        <scheme val="minor"/>
      </rPr>
      <t>Sry</t>
    </r>
    <r>
      <rPr>
        <sz val="11"/>
        <color theme="1"/>
        <rFont val="Calibri"/>
        <family val="2"/>
        <scheme val="minor"/>
      </rPr>
      <t xml:space="preserve"> to X</t>
    </r>
    <r>
      <rPr>
        <vertAlign val="superscript"/>
        <sz val="11"/>
        <color theme="1"/>
        <rFont val="Calibri"/>
        <family val="2"/>
        <scheme val="minor"/>
      </rPr>
      <t>Sxra</t>
    </r>
    <r>
      <rPr>
        <sz val="11"/>
        <color theme="1"/>
        <rFont val="Calibri"/>
        <family val="2"/>
        <scheme val="minor"/>
      </rPr>
      <t xml:space="preserve">O is borderline significance, i.e. </t>
    </r>
    <r>
      <rPr>
        <i/>
        <sz val="11"/>
        <color theme="1"/>
        <rFont val="Calibri"/>
        <family val="2"/>
        <scheme val="minor"/>
      </rPr>
      <t>Zfy2</t>
    </r>
    <r>
      <rPr>
        <sz val="11"/>
        <color theme="1"/>
        <rFont val="Calibri"/>
        <family val="2"/>
        <scheme val="minor"/>
      </rPr>
      <t xml:space="preserve"> may not fully rescue MSCI leakage. </t>
    </r>
  </si>
  <si>
    <r>
      <t xml:space="preserve">***  There is no significanct difference between </t>
    </r>
    <r>
      <rPr>
        <i/>
        <sz val="11"/>
        <color theme="1"/>
        <rFont val="Calibri"/>
        <family val="2"/>
        <scheme val="minor"/>
      </rPr>
      <t>Zfy1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 xml:space="preserve">Zfy2 </t>
    </r>
    <r>
      <rPr>
        <sz val="11"/>
        <color theme="1"/>
        <rFont val="Calibri"/>
        <family val="2"/>
        <scheme val="minor"/>
      </rPr>
      <t>in the efficiency of MSCI rescue.</t>
    </r>
  </si>
  <si>
    <r>
      <t>* X</t>
    </r>
    <r>
      <rPr>
        <i/>
        <vertAlign val="super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O,</t>
    </r>
    <r>
      <rPr>
        <i/>
        <sz val="11"/>
        <color theme="1"/>
        <rFont val="Calibri"/>
        <family val="2"/>
        <scheme val="minor"/>
      </rPr>
      <t>Sry</t>
    </r>
    <r>
      <rPr>
        <sz val="11"/>
        <color theme="1"/>
        <rFont val="Calibri"/>
        <family val="2"/>
        <scheme val="minor"/>
      </rPr>
      <t xml:space="preserve"> showsa highly significant degree of leakage relative to WT and relative to all three "rescue" genotypes,</t>
    </r>
  </si>
  <si>
    <r>
      <t>However, in both cases the significance would be abolished if a single further cell in XY or X</t>
    </r>
    <r>
      <rPr>
        <vertAlign val="superscript"/>
        <sz val="11"/>
        <color theme="1"/>
        <rFont val="Calibri"/>
        <family val="2"/>
        <scheme val="minor"/>
      </rPr>
      <t>Sxra</t>
    </r>
    <r>
      <rPr>
        <sz val="11"/>
        <color theme="1"/>
        <rFont val="Calibri"/>
        <family val="2"/>
        <scheme val="minor"/>
      </rPr>
      <t>O had given signal.</t>
    </r>
  </si>
  <si>
    <t>0.031  **</t>
  </si>
  <si>
    <t>0.048  **</t>
  </si>
  <si>
    <t>0.106 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</si>
</sst>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0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2"/>
      <name val="Times New Roman"/>
      <family val="1"/>
    </font>
    <font>
      <b/>
      <vertAlign val="superscript"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7">
    <xf numFmtId="0" fontId="0" fillId="0" borderId="0" xfId="0"/>
    <xf numFmtId="0" fontId="0" fillId="0" borderId="0" xfId="0" applyFont="1"/>
    <xf numFmtId="164" fontId="0" fillId="0" borderId="11" xfId="0" applyNumberFormat="1" applyFont="1" applyBorder="1" applyAlignment="1">
      <alignment horizontal="center"/>
    </xf>
    <xf numFmtId="164" fontId="0" fillId="0" borderId="0" xfId="0" applyNumberFormat="1" applyFont="1"/>
    <xf numFmtId="164" fontId="0" fillId="2" borderId="12" xfId="0" applyNumberFormat="1" applyFont="1" applyFill="1" applyBorder="1" applyAlignment="1">
      <alignment horizontal="center"/>
    </xf>
    <xf numFmtId="164" fontId="0" fillId="2" borderId="13" xfId="0" applyNumberFormat="1" applyFont="1" applyFill="1" applyBorder="1" applyAlignment="1">
      <alignment horizontal="center"/>
    </xf>
    <xf numFmtId="164" fontId="0" fillId="3" borderId="12" xfId="0" applyNumberFormat="1" applyFont="1" applyFill="1" applyBorder="1" applyAlignment="1">
      <alignment horizontal="center"/>
    </xf>
    <xf numFmtId="164" fontId="0" fillId="3" borderId="13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0" fillId="3" borderId="0" xfId="0" applyNumberFormat="1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0" fontId="6" fillId="0" borderId="0" xfId="0" applyFont="1"/>
    <xf numFmtId="0" fontId="3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5" xfId="0" applyFont="1" applyBorder="1"/>
    <xf numFmtId="0" fontId="0" fillId="0" borderId="19" xfId="0" applyFont="1" applyBorder="1"/>
    <xf numFmtId="164" fontId="0" fillId="0" borderId="12" xfId="0" applyNumberFormat="1" applyFont="1" applyBorder="1"/>
    <xf numFmtId="164" fontId="0" fillId="0" borderId="21" xfId="0" applyNumberFormat="1" applyFont="1" applyBorder="1"/>
    <xf numFmtId="0" fontId="0" fillId="0" borderId="23" xfId="0" applyFont="1" applyBorder="1"/>
    <xf numFmtId="164" fontId="0" fillId="0" borderId="24" xfId="0" applyNumberFormat="1" applyFont="1" applyBorder="1"/>
    <xf numFmtId="0" fontId="0" fillId="2" borderId="19" xfId="0" applyFont="1" applyFill="1" applyBorder="1"/>
    <xf numFmtId="164" fontId="0" fillId="2" borderId="12" xfId="0" applyNumberFormat="1" applyFont="1" applyFill="1" applyBorder="1"/>
    <xf numFmtId="0" fontId="0" fillId="2" borderId="15" xfId="0" applyFont="1" applyFill="1" applyBorder="1"/>
    <xf numFmtId="164" fontId="0" fillId="2" borderId="21" xfId="0" applyNumberFormat="1" applyFont="1" applyFill="1" applyBorder="1"/>
    <xf numFmtId="0" fontId="0" fillId="2" borderId="23" xfId="0" applyFont="1" applyFill="1" applyBorder="1"/>
    <xf numFmtId="164" fontId="0" fillId="2" borderId="24" xfId="0" applyNumberFormat="1" applyFont="1" applyFill="1" applyBorder="1"/>
    <xf numFmtId="0" fontId="0" fillId="2" borderId="10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3" borderId="19" xfId="0" applyFont="1" applyFill="1" applyBorder="1"/>
    <xf numFmtId="164" fontId="0" fillId="3" borderId="12" xfId="0" applyNumberFormat="1" applyFont="1" applyFill="1" applyBorder="1"/>
    <xf numFmtId="0" fontId="0" fillId="3" borderId="15" xfId="0" applyFont="1" applyFill="1" applyBorder="1"/>
    <xf numFmtId="164" fontId="0" fillId="3" borderId="21" xfId="0" applyNumberFormat="1" applyFont="1" applyFill="1" applyBorder="1"/>
    <xf numFmtId="0" fontId="0" fillId="3" borderId="23" xfId="0" applyFont="1" applyFill="1" applyBorder="1"/>
    <xf numFmtId="164" fontId="0" fillId="3" borderId="24" xfId="0" applyNumberFormat="1" applyFont="1" applyFill="1" applyBorder="1"/>
    <xf numFmtId="0" fontId="0" fillId="4" borderId="19" xfId="0" applyFont="1" applyFill="1" applyBorder="1"/>
    <xf numFmtId="164" fontId="0" fillId="4" borderId="12" xfId="0" applyNumberFormat="1" applyFont="1" applyFill="1" applyBorder="1"/>
    <xf numFmtId="0" fontId="0" fillId="4" borderId="15" xfId="0" applyFont="1" applyFill="1" applyBorder="1"/>
    <xf numFmtId="164" fontId="0" fillId="4" borderId="21" xfId="0" applyNumberFormat="1" applyFont="1" applyFill="1" applyBorder="1"/>
    <xf numFmtId="0" fontId="0" fillId="4" borderId="23" xfId="0" applyFont="1" applyFill="1" applyBorder="1"/>
    <xf numFmtId="164" fontId="0" fillId="4" borderId="24" xfId="0" applyNumberFormat="1" applyFont="1" applyFill="1" applyBorder="1"/>
    <xf numFmtId="164" fontId="0" fillId="4" borderId="0" xfId="0" applyNumberFormat="1" applyFont="1" applyFill="1" applyAlignment="1">
      <alignment horizontal="center"/>
    </xf>
    <xf numFmtId="0" fontId="0" fillId="5" borderId="19" xfId="0" applyFont="1" applyFill="1" applyBorder="1"/>
    <xf numFmtId="164" fontId="0" fillId="5" borderId="12" xfId="0" applyNumberFormat="1" applyFont="1" applyFill="1" applyBorder="1"/>
    <xf numFmtId="0" fontId="0" fillId="5" borderId="15" xfId="0" applyFont="1" applyFill="1" applyBorder="1"/>
    <xf numFmtId="164" fontId="0" fillId="5" borderId="21" xfId="0" applyNumberFormat="1" applyFont="1" applyFill="1" applyBorder="1"/>
    <xf numFmtId="0" fontId="0" fillId="5" borderId="23" xfId="0" applyFont="1" applyFill="1" applyBorder="1"/>
    <xf numFmtId="164" fontId="0" fillId="5" borderId="24" xfId="0" applyNumberFormat="1" applyFont="1" applyFill="1" applyBorder="1"/>
    <xf numFmtId="164" fontId="0" fillId="5" borderId="0" xfId="0" applyNumberFormat="1" applyFont="1" applyFill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top" wrapText="1"/>
    </xf>
    <xf numFmtId="0" fontId="7" fillId="6" borderId="15" xfId="0" applyFont="1" applyFill="1" applyBorder="1" applyAlignment="1">
      <alignment horizontal="center" vertical="top" wrapText="1"/>
    </xf>
    <xf numFmtId="0" fontId="7" fillId="6" borderId="23" xfId="0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23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top" wrapText="1"/>
    </xf>
    <xf numFmtId="0" fontId="7" fillId="6" borderId="36" xfId="0" applyFont="1" applyFill="1" applyBorder="1" applyAlignment="1">
      <alignment horizontal="center" vertical="top" wrapText="1"/>
    </xf>
    <xf numFmtId="0" fontId="7" fillId="6" borderId="37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36" xfId="0" applyFont="1" applyFill="1" applyBorder="1" applyAlignment="1">
      <alignment horizontal="center" vertical="top" wrapText="1"/>
    </xf>
    <xf numFmtId="0" fontId="7" fillId="2" borderId="37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36" xfId="0" applyFont="1" applyFill="1" applyBorder="1" applyAlignment="1">
      <alignment horizontal="center" vertical="top" wrapText="1"/>
    </xf>
    <xf numFmtId="0" fontId="7" fillId="3" borderId="37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1" fillId="0" borderId="32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164" fontId="0" fillId="2" borderId="19" xfId="0" applyNumberForma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164" fontId="0" fillId="2" borderId="23" xfId="0" applyNumberFormat="1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164" fontId="0" fillId="3" borderId="28" xfId="0" applyNumberFormat="1" applyFill="1" applyBorder="1" applyAlignment="1">
      <alignment horizontal="center"/>
    </xf>
    <xf numFmtId="164" fontId="0" fillId="3" borderId="35" xfId="0" applyNumberForma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164" fontId="0" fillId="3" borderId="20" xfId="0" applyNumberFormat="1" applyFill="1" applyBorder="1" applyAlignment="1">
      <alignment horizontal="center"/>
    </xf>
    <xf numFmtId="164" fontId="0" fillId="3" borderId="21" xfId="0" applyNumberForma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0" fillId="3" borderId="22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2" borderId="21" xfId="0" applyNumberFormat="1" applyFill="1" applyBorder="1" applyAlignment="1">
      <alignment horizontal="center"/>
    </xf>
    <xf numFmtId="164" fontId="0" fillId="2" borderId="24" xfId="0" applyNumberFormat="1" applyFill="1" applyBorder="1" applyAlignment="1">
      <alignment horizontal="center"/>
    </xf>
    <xf numFmtId="164" fontId="0" fillId="3" borderId="41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/>
    </xf>
    <xf numFmtId="164" fontId="0" fillId="3" borderId="39" xfId="0" applyNumberFormat="1" applyFill="1" applyBorder="1" applyAlignment="1">
      <alignment horizont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Alignment="1"/>
    <xf numFmtId="0" fontId="1" fillId="0" borderId="0" xfId="0" applyFont="1"/>
    <xf numFmtId="0" fontId="1" fillId="0" borderId="30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0" fontId="3" fillId="0" borderId="44" xfId="0" applyFont="1" applyBorder="1" applyAlignment="1">
      <alignment horizontal="center" vertical="center" wrapText="1"/>
    </xf>
    <xf numFmtId="164" fontId="0" fillId="0" borderId="44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4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0" fillId="0" borderId="22" xfId="0" applyFont="1" applyBorder="1" applyAlignment="1">
      <alignment horizontal="left"/>
    </xf>
    <xf numFmtId="0" fontId="0" fillId="3" borderId="14" xfId="0" applyFont="1" applyFill="1" applyBorder="1" applyAlignment="1">
      <alignment horizontal="left" vertical="center" wrapText="1"/>
    </xf>
    <xf numFmtId="0" fontId="0" fillId="3" borderId="28" xfId="0" applyFont="1" applyFill="1" applyBorder="1" applyAlignment="1">
      <alignment horizontal="left" vertical="center" wrapText="1"/>
    </xf>
    <xf numFmtId="0" fontId="0" fillId="3" borderId="22" xfId="0" applyFont="1" applyFill="1" applyBorder="1" applyAlignment="1">
      <alignment horizontal="left" vertical="center" wrapText="1"/>
    </xf>
    <xf numFmtId="0" fontId="0" fillId="4" borderId="28" xfId="0" applyFont="1" applyFill="1" applyBorder="1" applyAlignment="1">
      <alignment horizontal="left" vertical="center" wrapText="1"/>
    </xf>
    <xf numFmtId="0" fontId="0" fillId="4" borderId="20" xfId="0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0" fillId="5" borderId="20" xfId="0" applyFont="1" applyFill="1" applyBorder="1" applyAlignment="1">
      <alignment horizontal="left" vertical="center" wrapText="1"/>
    </xf>
    <xf numFmtId="0" fontId="0" fillId="5" borderId="22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0" fillId="0" borderId="1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0" fillId="3" borderId="19" xfId="0" applyFont="1" applyFill="1" applyBorder="1" applyAlignment="1">
      <alignment horizontal="center"/>
    </xf>
    <xf numFmtId="0" fontId="0" fillId="3" borderId="15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4" borderId="19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center"/>
    </xf>
    <xf numFmtId="0" fontId="0" fillId="4" borderId="23" xfId="0" applyFont="1" applyFill="1" applyBorder="1" applyAlignment="1">
      <alignment horizontal="center"/>
    </xf>
    <xf numFmtId="0" fontId="0" fillId="5" borderId="19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5" borderId="23" xfId="0" applyFont="1" applyFill="1" applyBorder="1" applyAlignment="1">
      <alignment horizontal="center"/>
    </xf>
    <xf numFmtId="0" fontId="0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0" fillId="2" borderId="3" xfId="0" applyFont="1" applyFill="1" applyBorder="1" applyAlignment="1">
      <alignment horizontal="left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3" borderId="15" xfId="0" applyFont="1" applyFill="1" applyBorder="1" applyAlignment="1">
      <alignment horizontal="left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left"/>
    </xf>
    <xf numFmtId="0" fontId="0" fillId="4" borderId="15" xfId="0" applyFont="1" applyFill="1" applyBorder="1" applyAlignment="1">
      <alignment horizontal="left" vertical="center" wrapText="1"/>
    </xf>
    <xf numFmtId="0" fontId="0" fillId="5" borderId="15" xfId="0" applyFont="1" applyFill="1" applyBorder="1" applyAlignment="1">
      <alignment horizontal="left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4" borderId="20" xfId="0" applyFont="1" applyFill="1" applyBorder="1" applyAlignment="1">
      <alignment horizontal="center"/>
    </xf>
    <xf numFmtId="0" fontId="0" fillId="4" borderId="21" xfId="0" applyFont="1" applyFill="1" applyBorder="1" applyAlignment="1">
      <alignment horizontal="center"/>
    </xf>
    <xf numFmtId="0" fontId="0" fillId="5" borderId="20" xfId="0" applyFont="1" applyFill="1" applyBorder="1" applyAlignment="1">
      <alignment horizontal="center"/>
    </xf>
    <xf numFmtId="0" fontId="0" fillId="5" borderId="21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/>
    </xf>
    <xf numFmtId="0" fontId="0" fillId="4" borderId="12" xfId="0" applyFont="1" applyFill="1" applyBorder="1" applyAlignment="1">
      <alignment horizontal="center"/>
    </xf>
    <xf numFmtId="0" fontId="0" fillId="5" borderId="32" xfId="0" applyFont="1" applyFill="1" applyBorder="1" applyAlignment="1">
      <alignment horizontal="center"/>
    </xf>
    <xf numFmtId="0" fontId="0" fillId="5" borderId="33" xfId="0" applyFont="1" applyFill="1" applyBorder="1" applyAlignment="1">
      <alignment horizontal="left" vertical="center" wrapText="1"/>
    </xf>
    <xf numFmtId="0" fontId="0" fillId="5" borderId="34" xfId="0" applyFont="1" applyFill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6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0" fillId="0" borderId="19" xfId="0" quotePrefix="1" applyFon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5" xfId="0" quotePrefix="1" applyFont="1" applyBorder="1" applyAlignment="1">
      <alignment horizontal="center" vertical="center"/>
    </xf>
    <xf numFmtId="164" fontId="0" fillId="0" borderId="20" xfId="0" quotePrefix="1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5" xfId="0" quotePrefix="1" applyNumberFormat="1" applyBorder="1" applyAlignment="1">
      <alignment horizontal="center" vertical="center"/>
    </xf>
    <xf numFmtId="0" fontId="0" fillId="2" borderId="3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19" xfId="0" quotePrefix="1" applyFont="1" applyFill="1" applyBorder="1" applyAlignment="1">
      <alignment horizontal="center" vertical="center"/>
    </xf>
    <xf numFmtId="0" fontId="0" fillId="2" borderId="10" xfId="0" quotePrefix="1" applyFont="1" applyFill="1" applyBorder="1" applyAlignment="1">
      <alignment horizontal="center" vertical="center"/>
    </xf>
    <xf numFmtId="0" fontId="0" fillId="2" borderId="31" xfId="0" quotePrefix="1" applyFont="1" applyFill="1" applyBorder="1" applyAlignment="1">
      <alignment horizontal="center" vertical="center"/>
    </xf>
    <xf numFmtId="0" fontId="0" fillId="2" borderId="15" xfId="0" quotePrefix="1" applyFont="1" applyFill="1" applyBorder="1" applyAlignment="1">
      <alignment horizontal="center" vertical="center"/>
    </xf>
    <xf numFmtId="0" fontId="0" fillId="3" borderId="38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0" fontId="0" fillId="3" borderId="19" xfId="0" quotePrefix="1" applyFont="1" applyFill="1" applyBorder="1" applyAlignment="1">
      <alignment horizontal="center" vertical="center"/>
    </xf>
    <xf numFmtId="0" fontId="0" fillId="3" borderId="10" xfId="0" quotePrefix="1" applyFont="1" applyFill="1" applyBorder="1" applyAlignment="1">
      <alignment horizontal="center" vertical="center"/>
    </xf>
    <xf numFmtId="0" fontId="0" fillId="3" borderId="31" xfId="0" quotePrefix="1" applyFont="1" applyFill="1" applyBorder="1" applyAlignment="1">
      <alignment horizontal="center" vertical="center"/>
    </xf>
    <xf numFmtId="0" fontId="0" fillId="3" borderId="15" xfId="0" quotePrefix="1" applyFont="1" applyFill="1" applyBorder="1" applyAlignment="1">
      <alignment horizontal="center" vertical="center"/>
    </xf>
    <xf numFmtId="0" fontId="0" fillId="4" borderId="38" xfId="0" quotePrefix="1" applyFont="1" applyFill="1" applyBorder="1" applyAlignment="1">
      <alignment horizontal="center" vertical="center"/>
    </xf>
    <xf numFmtId="0" fontId="0" fillId="4" borderId="19" xfId="0" quotePrefix="1" applyFont="1" applyFill="1" applyBorder="1" applyAlignment="1">
      <alignment horizontal="center" vertical="center"/>
    </xf>
    <xf numFmtId="164" fontId="0" fillId="0" borderId="14" xfId="0" quotePrefix="1" applyNumberFormat="1" applyBorder="1" applyAlignment="1">
      <alignment horizontal="center" vertical="center"/>
    </xf>
    <xf numFmtId="164" fontId="0" fillId="0" borderId="19" xfId="0" quotePrefix="1" applyNumberFormat="1" applyBorder="1" applyAlignment="1">
      <alignment horizontal="center" vertical="center"/>
    </xf>
    <xf numFmtId="0" fontId="0" fillId="4" borderId="31" xfId="0" quotePrefix="1" applyFont="1" applyFill="1" applyBorder="1" applyAlignment="1">
      <alignment horizontal="center" vertical="center"/>
    </xf>
    <xf numFmtId="0" fontId="0" fillId="4" borderId="15" xfId="0" quotePrefix="1" applyFont="1" applyFill="1" applyBorder="1" applyAlignment="1">
      <alignment horizontal="center" vertical="center"/>
    </xf>
    <xf numFmtId="0" fontId="0" fillId="4" borderId="39" xfId="0" quotePrefix="1" applyFont="1" applyFill="1" applyBorder="1" applyAlignment="1">
      <alignment horizontal="center" vertical="center"/>
    </xf>
    <xf numFmtId="0" fontId="0" fillId="4" borderId="23" xfId="0" quotePrefix="1" applyFont="1" applyFill="1" applyBorder="1" applyAlignment="1">
      <alignment horizontal="center" vertical="center"/>
    </xf>
    <xf numFmtId="0" fontId="0" fillId="5" borderId="40" xfId="0" quotePrefix="1" applyFont="1" applyFill="1" applyBorder="1" applyAlignment="1">
      <alignment horizontal="center" vertical="center"/>
    </xf>
    <xf numFmtId="0" fontId="0" fillId="5" borderId="33" xfId="0" quotePrefix="1" applyFont="1" applyFill="1" applyBorder="1" applyAlignment="1">
      <alignment horizontal="center" vertical="center"/>
    </xf>
    <xf numFmtId="0" fontId="0" fillId="5" borderId="31" xfId="0" quotePrefix="1" applyFont="1" applyFill="1" applyBorder="1" applyAlignment="1">
      <alignment horizontal="center" vertical="center"/>
    </xf>
    <xf numFmtId="0" fontId="0" fillId="5" borderId="15" xfId="0" quotePrefix="1" applyFont="1" applyFill="1" applyBorder="1" applyAlignment="1">
      <alignment horizontal="center" vertical="center"/>
    </xf>
    <xf numFmtId="0" fontId="0" fillId="5" borderId="39" xfId="0" quotePrefix="1" applyFont="1" applyFill="1" applyBorder="1" applyAlignment="1">
      <alignment horizontal="center" vertical="center"/>
    </xf>
    <xf numFmtId="0" fontId="0" fillId="5" borderId="23" xfId="0" quotePrefix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0" fillId="2" borderId="22" xfId="0" applyFont="1" applyFill="1" applyBorder="1" applyAlignment="1">
      <alignment horizontal="left" vertical="center" wrapText="1"/>
    </xf>
    <xf numFmtId="0" fontId="0" fillId="3" borderId="20" xfId="0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left" vertical="center" wrapText="1"/>
    </xf>
    <xf numFmtId="0" fontId="0" fillId="4" borderId="22" xfId="0" applyFont="1" applyFill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0" fillId="2" borderId="30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3" borderId="42" xfId="0" applyFont="1" applyFill="1" applyBorder="1" applyAlignment="1">
      <alignment horizontal="left" vertical="center" wrapText="1"/>
    </xf>
    <xf numFmtId="164" fontId="0" fillId="5" borderId="12" xfId="0" applyNumberFormat="1" applyFill="1" applyBorder="1" applyAlignment="1">
      <alignment horizontal="center"/>
    </xf>
    <xf numFmtId="164" fontId="0" fillId="5" borderId="21" xfId="0" applyNumberFormat="1" applyFill="1" applyBorder="1" applyAlignment="1">
      <alignment horizontal="center"/>
    </xf>
    <xf numFmtId="164" fontId="0" fillId="5" borderId="24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0" fillId="4" borderId="21" xfId="0" applyNumberFormat="1" applyFill="1" applyBorder="1" applyAlignment="1">
      <alignment horizontal="center"/>
    </xf>
    <xf numFmtId="164" fontId="0" fillId="4" borderId="24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27" xfId="0" applyNumberFormat="1" applyFill="1" applyBorder="1" applyAlignment="1">
      <alignment horizontal="center"/>
    </xf>
    <xf numFmtId="0" fontId="1" fillId="0" borderId="47" xfId="0" applyFont="1" applyBorder="1"/>
    <xf numFmtId="164" fontId="0" fillId="0" borderId="47" xfId="0" applyNumberFormat="1" applyBorder="1" applyAlignment="1">
      <alignment horizontal="center"/>
    </xf>
    <xf numFmtId="164" fontId="0" fillId="2" borderId="47" xfId="0" applyNumberFormat="1" applyFill="1" applyBorder="1" applyAlignment="1">
      <alignment horizontal="center"/>
    </xf>
    <xf numFmtId="164" fontId="0" fillId="3" borderId="47" xfId="0" applyNumberForma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52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45" xfId="0" applyFont="1" applyBorder="1" applyAlignment="1">
      <alignment horizontal="center" wrapText="1"/>
    </xf>
    <xf numFmtId="0" fontId="1" fillId="0" borderId="4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164" fontId="0" fillId="2" borderId="43" xfId="0" applyNumberFormat="1" applyFill="1" applyBorder="1" applyAlignment="1">
      <alignment horizontal="center"/>
    </xf>
    <xf numFmtId="164" fontId="0" fillId="2" borderId="18" xfId="0" applyNumberFormat="1" applyFill="1" applyBorder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164" fontId="0" fillId="2" borderId="26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0" fontId="3" fillId="2" borderId="44" xfId="0" applyFont="1" applyFill="1" applyBorder="1" applyAlignment="1">
      <alignment horizontal="center" vertical="center" wrapText="1"/>
    </xf>
    <xf numFmtId="164" fontId="0" fillId="2" borderId="44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3" fillId="3" borderId="43" xfId="0" applyFont="1" applyFill="1" applyBorder="1" applyAlignment="1">
      <alignment horizontal="center" vertical="center" wrapText="1"/>
    </xf>
    <xf numFmtId="164" fontId="0" fillId="3" borderId="43" xfId="0" applyNumberFormat="1" applyFill="1" applyBorder="1" applyAlignment="1">
      <alignment horizontal="center"/>
    </xf>
    <xf numFmtId="164" fontId="0" fillId="3" borderId="18" xfId="0" applyNumberFormat="1" applyFill="1" applyBorder="1" applyAlignment="1">
      <alignment horizontal="center"/>
    </xf>
    <xf numFmtId="0" fontId="3" fillId="3" borderId="26" xfId="0" applyFon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/>
    </xf>
    <xf numFmtId="0" fontId="3" fillId="3" borderId="44" xfId="0" applyFont="1" applyFill="1" applyBorder="1" applyAlignment="1">
      <alignment horizontal="center" vertical="center" wrapText="1"/>
    </xf>
    <xf numFmtId="164" fontId="0" fillId="3" borderId="44" xfId="0" applyNumberFormat="1" applyFill="1" applyBorder="1" applyAlignment="1">
      <alignment horizontal="center"/>
    </xf>
    <xf numFmtId="0" fontId="9" fillId="0" borderId="0" xfId="0" applyFont="1"/>
    <xf numFmtId="0" fontId="0" fillId="3" borderId="4" xfId="0" applyFont="1" applyFill="1" applyBorder="1" applyAlignment="1">
      <alignment horizontal="left" vertical="center" wrapText="1"/>
    </xf>
    <xf numFmtId="0" fontId="0" fillId="2" borderId="36" xfId="0" applyFont="1" applyFill="1" applyBorder="1" applyAlignment="1">
      <alignment horizontal="center" vertical="center" wrapText="1"/>
    </xf>
    <xf numFmtId="0" fontId="0" fillId="3" borderId="36" xfId="0" applyFont="1" applyFill="1" applyBorder="1" applyAlignment="1">
      <alignment horizontal="center" vertical="center" wrapText="1"/>
    </xf>
    <xf numFmtId="0" fontId="0" fillId="4" borderId="10" xfId="0" quotePrefix="1" applyFont="1" applyFill="1" applyBorder="1" applyAlignment="1">
      <alignment horizontal="center" vertical="center"/>
    </xf>
    <xf numFmtId="0" fontId="0" fillId="4" borderId="36" xfId="0" quotePrefix="1" applyFont="1" applyFill="1" applyBorder="1" applyAlignment="1">
      <alignment horizontal="center" vertical="center"/>
    </xf>
    <xf numFmtId="0" fontId="0" fillId="4" borderId="37" xfId="0" quotePrefix="1" applyFont="1" applyFill="1" applyBorder="1" applyAlignment="1">
      <alignment horizontal="center" vertical="center"/>
    </xf>
    <xf numFmtId="0" fontId="0" fillId="5" borderId="49" xfId="0" quotePrefix="1" applyFont="1" applyFill="1" applyBorder="1" applyAlignment="1">
      <alignment horizontal="center" vertical="center"/>
    </xf>
    <xf numFmtId="0" fontId="0" fillId="5" borderId="36" xfId="0" quotePrefix="1" applyFont="1" applyFill="1" applyBorder="1" applyAlignment="1">
      <alignment horizontal="center" vertical="center"/>
    </xf>
    <xf numFmtId="0" fontId="0" fillId="5" borderId="37" xfId="0" quotePrefix="1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1" xfId="0" quotePrefix="1" applyFont="1" applyBorder="1" applyAlignment="1">
      <alignment horizontal="center" vertical="center"/>
    </xf>
    <xf numFmtId="0" fontId="0" fillId="0" borderId="14" xfId="0" quotePrefix="1" applyFont="1" applyBorder="1" applyAlignment="1">
      <alignment horizontal="center" vertical="center"/>
    </xf>
    <xf numFmtId="0" fontId="0" fillId="0" borderId="12" xfId="0" quotePrefix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2" borderId="14" xfId="0" quotePrefix="1" applyFont="1" applyFill="1" applyBorder="1" applyAlignment="1">
      <alignment horizontal="center" vertical="center"/>
    </xf>
    <xf numFmtId="0" fontId="0" fillId="2" borderId="12" xfId="0" quotePrefix="1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3" borderId="14" xfId="0" quotePrefix="1" applyFont="1" applyFill="1" applyBorder="1" applyAlignment="1">
      <alignment horizontal="center" vertical="center"/>
    </xf>
    <xf numFmtId="0" fontId="0" fillId="3" borderId="12" xfId="0" quotePrefix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/>
    </xf>
    <xf numFmtId="0" fontId="0" fillId="5" borderId="32" xfId="0" applyFont="1" applyFill="1" applyBorder="1" applyAlignment="1">
      <alignment horizontal="center" vertical="center"/>
    </xf>
    <xf numFmtId="0" fontId="0" fillId="5" borderId="34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0" fontId="0" fillId="0" borderId="16" xfId="0" applyFill="1" applyBorder="1" applyAlignment="1"/>
    <xf numFmtId="0" fontId="0" fillId="0" borderId="25" xfId="0" applyFont="1" applyFill="1" applyBorder="1" applyAlignment="1">
      <alignment horizontal="left" vertical="center" wrapText="1"/>
    </xf>
    <xf numFmtId="164" fontId="0" fillId="0" borderId="27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30" xfId="0" applyFont="1" applyFill="1" applyBorder="1" applyAlignment="1">
      <alignment horizontal="left" vertical="center" wrapText="1"/>
    </xf>
    <xf numFmtId="164" fontId="0" fillId="0" borderId="11" xfId="0" applyNumberFormat="1" applyFill="1" applyBorder="1" applyAlignment="1">
      <alignment horizontal="center"/>
    </xf>
    <xf numFmtId="0" fontId="0" fillId="0" borderId="20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left"/>
    </xf>
    <xf numFmtId="0" fontId="0" fillId="0" borderId="49" xfId="0" applyFont="1" applyBorder="1" applyAlignment="1">
      <alignment horizontal="center"/>
    </xf>
    <xf numFmtId="0" fontId="0" fillId="0" borderId="33" xfId="0" quotePrefix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40" xfId="0" quotePrefix="1" applyFont="1" applyBorder="1" applyAlignment="1">
      <alignment horizontal="center" vertical="center"/>
    </xf>
    <xf numFmtId="164" fontId="0" fillId="0" borderId="32" xfId="0" quotePrefix="1" applyNumberFormat="1" applyBorder="1" applyAlignment="1">
      <alignment horizontal="center" vertical="center"/>
    </xf>
    <xf numFmtId="164" fontId="0" fillId="0" borderId="33" xfId="0" quotePrefix="1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0" fontId="0" fillId="2" borderId="33" xfId="0" applyFont="1" applyFill="1" applyBorder="1" applyAlignment="1">
      <alignment horizontal="left" vertical="center" wrapText="1"/>
    </xf>
    <xf numFmtId="0" fontId="0" fillId="2" borderId="32" xfId="0" applyFont="1" applyFill="1" applyBorder="1" applyAlignment="1">
      <alignment horizontal="center" vertical="center"/>
    </xf>
    <xf numFmtId="0" fontId="0" fillId="2" borderId="34" xfId="0" applyFont="1" applyFill="1" applyBorder="1" applyAlignment="1">
      <alignment horizontal="center" vertical="center"/>
    </xf>
    <xf numFmtId="0" fontId="0" fillId="2" borderId="40" xfId="0" quotePrefix="1" applyFont="1" applyFill="1" applyBorder="1" applyAlignment="1">
      <alignment horizontal="center" vertical="center"/>
    </xf>
    <xf numFmtId="0" fontId="0" fillId="2" borderId="33" xfId="0" quotePrefix="1" applyFont="1" applyFill="1" applyBorder="1" applyAlignment="1">
      <alignment horizontal="center" vertical="center"/>
    </xf>
    <xf numFmtId="0" fontId="0" fillId="3" borderId="33" xfId="0" applyFont="1" applyFill="1" applyBorder="1" applyAlignment="1">
      <alignment horizontal="left" vertical="center" wrapText="1"/>
    </xf>
    <xf numFmtId="0" fontId="0" fillId="3" borderId="32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0" fillId="3" borderId="40" xfId="0" quotePrefix="1" applyFont="1" applyFill="1" applyBorder="1" applyAlignment="1">
      <alignment horizontal="center" vertical="center"/>
    </xf>
    <xf numFmtId="0" fontId="0" fillId="3" borderId="33" xfId="0" quotePrefix="1" applyFont="1" applyFill="1" applyBorder="1" applyAlignment="1">
      <alignment horizontal="center" vertical="center"/>
    </xf>
    <xf numFmtId="0" fontId="0" fillId="4" borderId="32" xfId="0" applyFont="1" applyFill="1" applyBorder="1" applyAlignment="1">
      <alignment horizontal="center"/>
    </xf>
    <xf numFmtId="0" fontId="0" fillId="4" borderId="33" xfId="0" applyFont="1" applyFill="1" applyBorder="1" applyAlignment="1">
      <alignment horizontal="left" vertical="center" wrapText="1"/>
    </xf>
    <xf numFmtId="0" fontId="0" fillId="4" borderId="34" xfId="0" applyFont="1" applyFill="1" applyBorder="1" applyAlignment="1">
      <alignment horizontal="center"/>
    </xf>
    <xf numFmtId="0" fontId="0" fillId="4" borderId="33" xfId="0" quotePrefix="1" applyFont="1" applyFill="1" applyBorder="1" applyAlignment="1">
      <alignment horizontal="center" vertical="center"/>
    </xf>
    <xf numFmtId="0" fontId="0" fillId="4" borderId="49" xfId="0" quotePrefix="1" applyFont="1" applyFill="1" applyBorder="1" applyAlignment="1">
      <alignment horizontal="center" vertical="center"/>
    </xf>
    <xf numFmtId="0" fontId="0" fillId="4" borderId="32" xfId="0" applyFont="1" applyFill="1" applyBorder="1" applyAlignment="1">
      <alignment horizontal="center" vertical="center"/>
    </xf>
    <xf numFmtId="0" fontId="0" fillId="4" borderId="34" xfId="0" applyFont="1" applyFill="1" applyBorder="1" applyAlignment="1">
      <alignment horizontal="center" vertical="center"/>
    </xf>
    <xf numFmtId="0" fontId="0" fillId="4" borderId="40" xfId="0" quotePrefix="1" applyFont="1" applyFill="1" applyBorder="1" applyAlignment="1">
      <alignment horizontal="center" vertical="center"/>
    </xf>
    <xf numFmtId="0" fontId="0" fillId="2" borderId="32" xfId="0" applyFont="1" applyFill="1" applyBorder="1" applyAlignment="1">
      <alignment horizontal="center"/>
    </xf>
    <xf numFmtId="0" fontId="0" fillId="2" borderId="34" xfId="0" applyFont="1" applyFill="1" applyBorder="1" applyAlignment="1">
      <alignment horizontal="center"/>
    </xf>
    <xf numFmtId="0" fontId="0" fillId="2" borderId="49" xfId="0" quotePrefix="1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/>
    </xf>
    <xf numFmtId="0" fontId="0" fillId="3" borderId="34" xfId="0" applyFont="1" applyFill="1" applyBorder="1" applyAlignment="1">
      <alignment horizontal="center"/>
    </xf>
    <xf numFmtId="0" fontId="0" fillId="3" borderId="49" xfId="0" quotePrefix="1" applyFont="1" applyFill="1" applyBorder="1" applyAlignment="1">
      <alignment horizontal="center" vertical="center"/>
    </xf>
    <xf numFmtId="0" fontId="0" fillId="5" borderId="26" xfId="0" applyFont="1" applyFill="1" applyBorder="1" applyAlignment="1">
      <alignment horizontal="left" vertical="center" wrapText="1"/>
    </xf>
    <xf numFmtId="0" fontId="0" fillId="4" borderId="53" xfId="0" applyFont="1" applyFill="1" applyBorder="1" applyAlignment="1">
      <alignment horizontal="left" vertical="center" wrapText="1"/>
    </xf>
    <xf numFmtId="0" fontId="0" fillId="3" borderId="53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left"/>
    </xf>
    <xf numFmtId="0" fontId="1" fillId="0" borderId="37" xfId="0" applyFont="1" applyBorder="1" applyAlignment="1">
      <alignment horizontal="center"/>
    </xf>
    <xf numFmtId="0" fontId="1" fillId="0" borderId="23" xfId="0" quotePrefix="1" applyFont="1" applyBorder="1" applyAlignment="1">
      <alignment horizontal="center" vertical="center"/>
    </xf>
    <xf numFmtId="0" fontId="1" fillId="0" borderId="39" xfId="0" quotePrefix="1" applyFont="1" applyBorder="1" applyAlignment="1">
      <alignment horizontal="center" vertical="center"/>
    </xf>
    <xf numFmtId="164" fontId="1" fillId="0" borderId="22" xfId="0" quotePrefix="1" applyNumberFormat="1" applyFont="1" applyBorder="1" applyAlignment="1">
      <alignment horizontal="center" vertical="center"/>
    </xf>
    <xf numFmtId="164" fontId="1" fillId="0" borderId="23" xfId="0" quotePrefix="1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/>
    </xf>
    <xf numFmtId="0" fontId="1" fillId="2" borderId="23" xfId="0" quotePrefix="1" applyFont="1" applyFill="1" applyBorder="1" applyAlignment="1">
      <alignment horizontal="center" vertical="center"/>
    </xf>
    <xf numFmtId="0" fontId="1" fillId="2" borderId="37" xfId="0" quotePrefix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39" xfId="0" quotePrefix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left" vertical="center" wrapText="1"/>
    </xf>
    <xf numFmtId="0" fontId="1" fillId="3" borderId="24" xfId="0" applyFont="1" applyFill="1" applyBorder="1" applyAlignment="1">
      <alignment horizontal="center"/>
    </xf>
    <xf numFmtId="0" fontId="1" fillId="3" borderId="23" xfId="0" quotePrefix="1" applyFont="1" applyFill="1" applyBorder="1" applyAlignment="1">
      <alignment horizontal="center" vertical="center"/>
    </xf>
    <xf numFmtId="0" fontId="1" fillId="3" borderId="37" xfId="0" quotePrefix="1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39" xfId="0" quotePrefix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left" vertical="center" wrapText="1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left" vertical="center" wrapText="1"/>
    </xf>
    <xf numFmtId="0" fontId="1" fillId="5" borderId="24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0" fillId="0" borderId="20" xfId="0" quotePrefix="1" applyFont="1" applyBorder="1" applyAlignment="1">
      <alignment horizontal="center" vertical="center"/>
    </xf>
    <xf numFmtId="0" fontId="0" fillId="0" borderId="21" xfId="0" quotePrefix="1" applyFont="1" applyBorder="1" applyAlignment="1">
      <alignment horizontal="center" vertical="center"/>
    </xf>
    <xf numFmtId="0" fontId="0" fillId="0" borderId="32" xfId="0" quotePrefix="1" applyFont="1" applyBorder="1" applyAlignment="1">
      <alignment horizontal="center" vertical="center"/>
    </xf>
    <xf numFmtId="0" fontId="0" fillId="0" borderId="34" xfId="0" quotePrefix="1" applyFont="1" applyBorder="1" applyAlignment="1">
      <alignment horizontal="center" vertical="center"/>
    </xf>
    <xf numFmtId="0" fontId="1" fillId="0" borderId="22" xfId="0" quotePrefix="1" applyFont="1" applyBorder="1" applyAlignment="1">
      <alignment horizontal="center" vertical="center"/>
    </xf>
    <xf numFmtId="0" fontId="1" fillId="0" borderId="24" xfId="0" quotePrefix="1" applyFont="1" applyBorder="1" applyAlignment="1">
      <alignment horizontal="center" vertical="center"/>
    </xf>
    <xf numFmtId="164" fontId="0" fillId="0" borderId="0" xfId="0" quotePrefix="1" applyNumberFormat="1"/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1" fillId="0" borderId="0" xfId="0" applyFont="1"/>
    <xf numFmtId="0" fontId="11" fillId="0" borderId="0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3" borderId="43" xfId="0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2" borderId="29" xfId="0" applyFont="1" applyFill="1" applyBorder="1" applyAlignment="1">
      <alignment horizontal="center" vertical="center" wrapText="1"/>
    </xf>
    <xf numFmtId="0" fontId="0" fillId="3" borderId="29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0" xfId="0" applyBorder="1" applyAlignment="1"/>
    <xf numFmtId="0" fontId="0" fillId="0" borderId="51" xfId="0" applyBorder="1" applyAlignment="1"/>
    <xf numFmtId="0" fontId="0" fillId="0" borderId="6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/>
  </sheetViews>
  <sheetFormatPr defaultRowHeight="15" x14ac:dyDescent="0.25"/>
  <sheetData>
    <row r="1" spans="1:8" ht="23.25" x14ac:dyDescent="0.35">
      <c r="A1" s="327" t="s">
        <v>119</v>
      </c>
    </row>
    <row r="2" spans="1:8" x14ac:dyDescent="0.25">
      <c r="A2" s="143"/>
    </row>
    <row r="3" spans="1:8" s="1" customFormat="1" ht="23.25" x14ac:dyDescent="0.35">
      <c r="A3" s="31" t="s">
        <v>121</v>
      </c>
      <c r="B3" s="26"/>
      <c r="C3" s="26"/>
      <c r="H3" s="26"/>
    </row>
    <row r="4" spans="1:8" s="1" customFormat="1" x14ac:dyDescent="0.25">
      <c r="A4" s="1" t="s">
        <v>60</v>
      </c>
      <c r="B4" s="26"/>
      <c r="C4" s="26"/>
      <c r="H4" s="26"/>
    </row>
    <row r="5" spans="1:8" s="1" customFormat="1" x14ac:dyDescent="0.25">
      <c r="A5" s="1" t="s">
        <v>38</v>
      </c>
      <c r="B5" s="26"/>
      <c r="C5" s="26"/>
      <c r="H5" s="26"/>
    </row>
    <row r="6" spans="1:8" s="1" customFormat="1" x14ac:dyDescent="0.25">
      <c r="A6" s="1" t="s">
        <v>48</v>
      </c>
      <c r="B6" s="26"/>
      <c r="C6" s="26"/>
      <c r="H6" s="26"/>
    </row>
    <row r="7" spans="1:8" s="1" customFormat="1" x14ac:dyDescent="0.25">
      <c r="B7" s="26"/>
      <c r="C7" s="26"/>
      <c r="H7" s="26"/>
    </row>
    <row r="8" spans="1:8" s="1" customFormat="1" x14ac:dyDescent="0.25">
      <c r="B8" s="26"/>
      <c r="C8" s="26"/>
      <c r="H8" s="26"/>
    </row>
    <row r="9" spans="1:8" s="1" customFormat="1" ht="23.25" x14ac:dyDescent="0.35">
      <c r="A9" s="31" t="s">
        <v>116</v>
      </c>
      <c r="B9" s="26"/>
      <c r="C9" s="26"/>
      <c r="H9" s="26"/>
    </row>
    <row r="10" spans="1:8" s="1" customFormat="1" x14ac:dyDescent="0.25">
      <c r="A10" s="1" t="s">
        <v>49</v>
      </c>
      <c r="B10" s="26"/>
      <c r="C10" s="26"/>
      <c r="H10" s="26"/>
    </row>
    <row r="11" spans="1:8" s="1" customFormat="1" x14ac:dyDescent="0.25">
      <c r="A11" s="1" t="s">
        <v>38</v>
      </c>
      <c r="B11" s="26"/>
      <c r="C11" s="26"/>
      <c r="H11" s="26"/>
    </row>
    <row r="12" spans="1:8" s="1" customFormat="1" x14ac:dyDescent="0.25">
      <c r="A12" s="1" t="s">
        <v>50</v>
      </c>
      <c r="B12" s="26"/>
      <c r="C12" s="26"/>
      <c r="H12" s="26"/>
    </row>
    <row r="13" spans="1:8" s="1" customFormat="1" x14ac:dyDescent="0.25">
      <c r="B13" s="26"/>
      <c r="C13" s="26"/>
      <c r="H13" s="26"/>
    </row>
    <row r="14" spans="1:8" s="1" customFormat="1" x14ac:dyDescent="0.25">
      <c r="B14" s="26"/>
      <c r="C14" s="26"/>
      <c r="H14" s="26"/>
    </row>
    <row r="15" spans="1:8" s="1" customFormat="1" ht="23.25" x14ac:dyDescent="0.35">
      <c r="A15" s="31" t="s">
        <v>117</v>
      </c>
      <c r="B15" s="26"/>
      <c r="C15" s="26"/>
      <c r="H15" s="26"/>
    </row>
    <row r="16" spans="1:8" s="1" customFormat="1" x14ac:dyDescent="0.25">
      <c r="A16" s="1" t="s">
        <v>118</v>
      </c>
      <c r="B16" s="26"/>
      <c r="C16" s="26"/>
      <c r="H16" s="26"/>
    </row>
    <row r="17" spans="1:8" s="1" customFormat="1" x14ac:dyDescent="0.25">
      <c r="A17" s="1" t="s">
        <v>52</v>
      </c>
      <c r="B17" s="26"/>
      <c r="C17" s="26"/>
      <c r="H17" s="26"/>
    </row>
    <row r="18" spans="1:8" s="1" customFormat="1" x14ac:dyDescent="0.25">
      <c r="A18" s="1" t="s">
        <v>55</v>
      </c>
      <c r="B18" s="26"/>
      <c r="C18" s="26"/>
      <c r="H18" s="26"/>
    </row>
    <row r="21" spans="1:8" ht="23.25" x14ac:dyDescent="0.35">
      <c r="A21" s="31" t="s">
        <v>126</v>
      </c>
    </row>
    <row r="22" spans="1:8" x14ac:dyDescent="0.25">
      <c r="A22" s="1" t="s">
        <v>62</v>
      </c>
    </row>
    <row r="23" spans="1:8" x14ac:dyDescent="0.25">
      <c r="A23" s="1" t="s">
        <v>38</v>
      </c>
    </row>
    <row r="24" spans="1:8" x14ac:dyDescent="0.25">
      <c r="A24" s="1" t="s">
        <v>63</v>
      </c>
    </row>
    <row r="25" spans="1:8" x14ac:dyDescent="0.25">
      <c r="A25" s="1" t="s">
        <v>84</v>
      </c>
    </row>
    <row r="28" spans="1:8" ht="23.25" x14ac:dyDescent="0.35">
      <c r="A28" s="327" t="s">
        <v>120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 x14ac:dyDescent="0.25"/>
  <cols>
    <col min="1" max="1" width="10.85546875" style="1" customWidth="1"/>
    <col min="2" max="3" width="9.140625" style="26"/>
    <col min="4" max="4" width="14" style="1" customWidth="1"/>
    <col min="5" max="6" width="23.85546875" style="1" customWidth="1"/>
    <col min="7" max="7" width="9.140625" style="1"/>
    <col min="8" max="8" width="9.140625" style="26"/>
    <col min="9" max="16384" width="9.140625" style="1"/>
  </cols>
  <sheetData>
    <row r="1" spans="1:8" ht="23.25" x14ac:dyDescent="0.35">
      <c r="A1" s="31" t="s">
        <v>36</v>
      </c>
    </row>
    <row r="2" spans="1:8" x14ac:dyDescent="0.25">
      <c r="A2" s="1" t="s">
        <v>60</v>
      </c>
    </row>
    <row r="3" spans="1:8" x14ac:dyDescent="0.25">
      <c r="A3" s="1" t="s">
        <v>38</v>
      </c>
    </row>
    <row r="4" spans="1:8" x14ac:dyDescent="0.25">
      <c r="A4" s="1" t="s">
        <v>48</v>
      </c>
    </row>
    <row r="5" spans="1:8" x14ac:dyDescent="0.25">
      <c r="A5" s="1" t="s">
        <v>40</v>
      </c>
    </row>
    <row r="6" spans="1:8" ht="15.75" thickBot="1" x14ac:dyDescent="0.3"/>
    <row r="7" spans="1:8" ht="15.75" thickBot="1" x14ac:dyDescent="0.3">
      <c r="A7" s="457" t="s">
        <v>0</v>
      </c>
      <c r="B7" s="459" t="s">
        <v>1</v>
      </c>
      <c r="C7" s="459" t="s">
        <v>2</v>
      </c>
      <c r="D7" s="459" t="s">
        <v>35</v>
      </c>
      <c r="E7" s="466" t="s">
        <v>42</v>
      </c>
      <c r="F7" s="462"/>
      <c r="G7" s="463"/>
    </row>
    <row r="8" spans="1:8" ht="15.75" thickBot="1" x14ac:dyDescent="0.3">
      <c r="A8" s="458"/>
      <c r="B8" s="460"/>
      <c r="C8" s="460"/>
      <c r="D8" s="460"/>
      <c r="E8" s="9" t="s">
        <v>45</v>
      </c>
      <c r="F8" s="10" t="s">
        <v>46</v>
      </c>
      <c r="G8" s="11" t="s">
        <v>41</v>
      </c>
      <c r="H8" s="28" t="s">
        <v>43</v>
      </c>
    </row>
    <row r="9" spans="1:8" ht="16.5" customHeight="1" thickBot="1" x14ac:dyDescent="0.3">
      <c r="A9" s="168" t="s">
        <v>3</v>
      </c>
      <c r="B9" s="12" t="s">
        <v>4</v>
      </c>
      <c r="C9" s="12" t="s">
        <v>5</v>
      </c>
      <c r="D9" s="12" t="s">
        <v>6</v>
      </c>
      <c r="E9" s="13">
        <v>4</v>
      </c>
      <c r="F9" s="14">
        <v>96</v>
      </c>
      <c r="G9" s="2">
        <f>E9/(E9+F9)</f>
        <v>0.04</v>
      </c>
      <c r="H9" s="27">
        <f>G9</f>
        <v>0.04</v>
      </c>
    </row>
    <row r="10" spans="1:8" ht="17.25" x14ac:dyDescent="0.25">
      <c r="A10" s="169" t="s">
        <v>47</v>
      </c>
      <c r="B10" s="46" t="s">
        <v>7</v>
      </c>
      <c r="C10" s="46" t="s">
        <v>8</v>
      </c>
      <c r="D10" s="46" t="s">
        <v>9</v>
      </c>
      <c r="E10" s="15">
        <v>17</v>
      </c>
      <c r="F10" s="16">
        <v>83</v>
      </c>
      <c r="G10" s="4">
        <f>E10/(E10+F10)</f>
        <v>0.17</v>
      </c>
    </row>
    <row r="11" spans="1:8" ht="18" thickBot="1" x14ac:dyDescent="0.3">
      <c r="A11" s="170" t="s">
        <v>47</v>
      </c>
      <c r="B11" s="47" t="s">
        <v>10</v>
      </c>
      <c r="C11" s="47" t="s">
        <v>8</v>
      </c>
      <c r="D11" s="47" t="s">
        <v>11</v>
      </c>
      <c r="E11" s="17">
        <v>13</v>
      </c>
      <c r="F11" s="18">
        <v>87</v>
      </c>
      <c r="G11" s="5">
        <f>E11/(E11+F11)</f>
        <v>0.13</v>
      </c>
      <c r="H11" s="30">
        <f>SUM(E10:E11)/SUM(E10:F11)</f>
        <v>0.15</v>
      </c>
    </row>
    <row r="12" spans="1:8" ht="24.75" customHeight="1" x14ac:dyDescent="0.25">
      <c r="A12" s="160" t="s">
        <v>53</v>
      </c>
      <c r="B12" s="19" t="s">
        <v>12</v>
      </c>
      <c r="C12" s="19" t="s">
        <v>5</v>
      </c>
      <c r="D12" s="19" t="s">
        <v>13</v>
      </c>
      <c r="E12" s="20">
        <v>14</v>
      </c>
      <c r="F12" s="21">
        <v>86</v>
      </c>
      <c r="G12" s="6">
        <f>E12/(E12+F12)</f>
        <v>0.14000000000000001</v>
      </c>
    </row>
    <row r="13" spans="1:8" ht="24.75" customHeight="1" thickBot="1" x14ac:dyDescent="0.3">
      <c r="A13" s="328" t="s">
        <v>53</v>
      </c>
      <c r="B13" s="22" t="s">
        <v>14</v>
      </c>
      <c r="C13" s="22" t="s">
        <v>5</v>
      </c>
      <c r="D13" s="22" t="s">
        <v>15</v>
      </c>
      <c r="E13" s="23">
        <v>7</v>
      </c>
      <c r="F13" s="24">
        <v>93</v>
      </c>
      <c r="G13" s="7">
        <f>E13/(E13+F13)</f>
        <v>7.0000000000000007E-2</v>
      </c>
      <c r="H13" s="29">
        <f>SUM(E12:E13)/SUM(E12:F13)</f>
        <v>0.105</v>
      </c>
    </row>
    <row r="15" spans="1:8" x14ac:dyDescent="0.25">
      <c r="A15" s="25"/>
    </row>
    <row r="16" spans="1:8" ht="23.25" x14ac:dyDescent="0.35">
      <c r="A16" s="31" t="s">
        <v>37</v>
      </c>
    </row>
    <row r="17" spans="1:8" x14ac:dyDescent="0.25">
      <c r="A17" s="1" t="s">
        <v>49</v>
      </c>
    </row>
    <row r="18" spans="1:8" x14ac:dyDescent="0.25">
      <c r="A18" s="1" t="s">
        <v>38</v>
      </c>
    </row>
    <row r="19" spans="1:8" x14ac:dyDescent="0.25">
      <c r="A19" s="1" t="s">
        <v>50</v>
      </c>
    </row>
    <row r="20" spans="1:8" x14ac:dyDescent="0.25">
      <c r="A20" s="1" t="s">
        <v>39</v>
      </c>
    </row>
    <row r="21" spans="1:8" ht="15.75" thickBot="1" x14ac:dyDescent="0.3"/>
    <row r="22" spans="1:8" ht="15.75" thickBot="1" x14ac:dyDescent="0.3">
      <c r="A22" s="457" t="s">
        <v>0</v>
      </c>
      <c r="B22" s="459" t="s">
        <v>1</v>
      </c>
      <c r="C22" s="459" t="s">
        <v>2</v>
      </c>
      <c r="D22" s="459" t="s">
        <v>35</v>
      </c>
      <c r="E22" s="461" t="s">
        <v>44</v>
      </c>
      <c r="F22" s="462"/>
      <c r="G22" s="463"/>
    </row>
    <row r="23" spans="1:8" ht="15.75" thickBot="1" x14ac:dyDescent="0.3">
      <c r="A23" s="458"/>
      <c r="B23" s="460"/>
      <c r="C23" s="460"/>
      <c r="D23" s="460"/>
      <c r="E23" s="9" t="s">
        <v>45</v>
      </c>
      <c r="F23" s="10" t="s">
        <v>46</v>
      </c>
      <c r="G23" s="11" t="s">
        <v>41</v>
      </c>
      <c r="H23" s="28" t="s">
        <v>43</v>
      </c>
    </row>
    <row r="24" spans="1:8" ht="16.5" customHeight="1" thickBot="1" x14ac:dyDescent="0.3">
      <c r="A24" s="168" t="s">
        <v>3</v>
      </c>
      <c r="B24" s="12" t="s">
        <v>4</v>
      </c>
      <c r="C24" s="12" t="s">
        <v>5</v>
      </c>
      <c r="D24" s="12" t="s">
        <v>6</v>
      </c>
      <c r="E24" s="13">
        <v>0</v>
      </c>
      <c r="F24" s="14">
        <v>100</v>
      </c>
      <c r="G24" s="2">
        <f>E24/(E24+F24)</f>
        <v>0</v>
      </c>
      <c r="H24" s="27">
        <f>G24</f>
        <v>0</v>
      </c>
    </row>
    <row r="25" spans="1:8" ht="17.25" x14ac:dyDescent="0.25">
      <c r="A25" s="169" t="s">
        <v>47</v>
      </c>
      <c r="B25" s="46" t="s">
        <v>7</v>
      </c>
      <c r="C25" s="46" t="s">
        <v>8</v>
      </c>
      <c r="D25" s="46" t="s">
        <v>9</v>
      </c>
      <c r="E25" s="15">
        <v>12</v>
      </c>
      <c r="F25" s="16">
        <v>88</v>
      </c>
      <c r="G25" s="4">
        <f>E25/(E25+F25)</f>
        <v>0.12</v>
      </c>
    </row>
    <row r="26" spans="1:8" ht="18" thickBot="1" x14ac:dyDescent="0.3">
      <c r="A26" s="170" t="s">
        <v>47</v>
      </c>
      <c r="B26" s="47" t="s">
        <v>10</v>
      </c>
      <c r="C26" s="47" t="s">
        <v>8</v>
      </c>
      <c r="D26" s="47" t="s">
        <v>11</v>
      </c>
      <c r="E26" s="17">
        <v>5</v>
      </c>
      <c r="F26" s="18">
        <v>95</v>
      </c>
      <c r="G26" s="5">
        <f>E26/(E26+F26)</f>
        <v>0.05</v>
      </c>
      <c r="H26" s="30">
        <f>SUM(E25:E26)/SUM(E25:F26)</f>
        <v>8.5000000000000006E-2</v>
      </c>
    </row>
    <row r="27" spans="1:8" ht="24.75" customHeight="1" x14ac:dyDescent="0.25">
      <c r="A27" s="160" t="s">
        <v>53</v>
      </c>
      <c r="B27" s="19" t="s">
        <v>12</v>
      </c>
      <c r="C27" s="19" t="s">
        <v>5</v>
      </c>
      <c r="D27" s="19" t="s">
        <v>13</v>
      </c>
      <c r="E27" s="20">
        <v>6</v>
      </c>
      <c r="F27" s="21">
        <v>94</v>
      </c>
      <c r="G27" s="6">
        <f>E27/(E27+F27)</f>
        <v>0.06</v>
      </c>
    </row>
    <row r="28" spans="1:8" ht="24.75" customHeight="1" thickBot="1" x14ac:dyDescent="0.3">
      <c r="A28" s="328" t="s">
        <v>53</v>
      </c>
      <c r="B28" s="22" t="s">
        <v>14</v>
      </c>
      <c r="C28" s="22" t="s">
        <v>5</v>
      </c>
      <c r="D28" s="22" t="s">
        <v>15</v>
      </c>
      <c r="E28" s="23">
        <v>1</v>
      </c>
      <c r="F28" s="24">
        <v>99</v>
      </c>
      <c r="G28" s="7">
        <f>E28/(E28+F28)</f>
        <v>0.01</v>
      </c>
      <c r="H28" s="29">
        <f>SUM(E27:E28)/SUM(E27:F28)</f>
        <v>3.5000000000000003E-2</v>
      </c>
    </row>
    <row r="31" spans="1:8" ht="23.25" x14ac:dyDescent="0.35">
      <c r="A31" s="31" t="s">
        <v>51</v>
      </c>
    </row>
    <row r="32" spans="1:8" x14ac:dyDescent="0.25">
      <c r="A32" s="1" t="s">
        <v>61</v>
      </c>
    </row>
    <row r="33" spans="1:9" x14ac:dyDescent="0.25">
      <c r="A33" s="1" t="s">
        <v>52</v>
      </c>
    </row>
    <row r="34" spans="1:9" x14ac:dyDescent="0.25">
      <c r="A34" s="1" t="s">
        <v>55</v>
      </c>
    </row>
    <row r="35" spans="1:9" x14ac:dyDescent="0.25">
      <c r="A35" s="1" t="s">
        <v>39</v>
      </c>
    </row>
    <row r="37" spans="1:9" ht="15.75" thickBot="1" x14ac:dyDescent="0.3"/>
    <row r="38" spans="1:9" ht="15.75" thickBot="1" x14ac:dyDescent="0.3">
      <c r="A38" s="457" t="s">
        <v>0</v>
      </c>
      <c r="B38" s="459" t="s">
        <v>1</v>
      </c>
      <c r="C38" s="459" t="s">
        <v>2</v>
      </c>
      <c r="D38" s="459" t="s">
        <v>35</v>
      </c>
      <c r="E38" s="461" t="s">
        <v>54</v>
      </c>
      <c r="F38" s="462"/>
      <c r="G38" s="463"/>
    </row>
    <row r="39" spans="1:9" ht="15.75" thickBot="1" x14ac:dyDescent="0.3">
      <c r="A39" s="464"/>
      <c r="B39" s="465"/>
      <c r="C39" s="465"/>
      <c r="D39" s="465"/>
      <c r="E39" s="8" t="s">
        <v>45</v>
      </c>
      <c r="F39" s="32" t="s">
        <v>46</v>
      </c>
      <c r="G39" s="33" t="s">
        <v>41</v>
      </c>
      <c r="H39" s="26" t="s">
        <v>43</v>
      </c>
    </row>
    <row r="40" spans="1:9" x14ac:dyDescent="0.25">
      <c r="A40" s="157" t="s">
        <v>3</v>
      </c>
      <c r="B40" s="171" t="s">
        <v>4</v>
      </c>
      <c r="C40" s="171" t="s">
        <v>5</v>
      </c>
      <c r="D40" s="35" t="s">
        <v>6</v>
      </c>
      <c r="E40" s="35">
        <v>0</v>
      </c>
      <c r="F40" s="35">
        <v>100</v>
      </c>
      <c r="G40" s="36">
        <f t="shared" ref="G40:G54" si="0">E40/(E40+F40)</f>
        <v>0</v>
      </c>
    </row>
    <row r="41" spans="1:9" x14ac:dyDescent="0.25">
      <c r="A41" s="158" t="s">
        <v>3</v>
      </c>
      <c r="B41" s="172" t="s">
        <v>16</v>
      </c>
      <c r="C41" s="172" t="s">
        <v>17</v>
      </c>
      <c r="D41" s="34" t="s">
        <v>56</v>
      </c>
      <c r="E41" s="34">
        <v>0</v>
      </c>
      <c r="F41" s="34">
        <v>100</v>
      </c>
      <c r="G41" s="37">
        <f t="shared" si="0"/>
        <v>0</v>
      </c>
    </row>
    <row r="42" spans="1:9" ht="15.75" thickBot="1" x14ac:dyDescent="0.3">
      <c r="A42" s="159" t="s">
        <v>3</v>
      </c>
      <c r="B42" s="173" t="s">
        <v>18</v>
      </c>
      <c r="C42" s="173" t="s">
        <v>17</v>
      </c>
      <c r="D42" s="38" t="s">
        <v>56</v>
      </c>
      <c r="E42" s="38">
        <v>0</v>
      </c>
      <c r="F42" s="38">
        <v>100</v>
      </c>
      <c r="G42" s="39">
        <f t="shared" si="0"/>
        <v>0</v>
      </c>
      <c r="H42" s="27">
        <f>SUM(E40:E42)/SUM(E40:F42)</f>
        <v>0</v>
      </c>
    </row>
    <row r="43" spans="1:9" ht="17.25" x14ac:dyDescent="0.25">
      <c r="A43" s="193" t="s">
        <v>47</v>
      </c>
      <c r="B43" s="174" t="s">
        <v>7</v>
      </c>
      <c r="C43" s="174" t="s">
        <v>8</v>
      </c>
      <c r="D43" s="40" t="s">
        <v>9</v>
      </c>
      <c r="E43" s="40">
        <v>8</v>
      </c>
      <c r="F43" s="40">
        <v>107</v>
      </c>
      <c r="G43" s="41">
        <f t="shared" si="0"/>
        <v>6.9565217391304349E-2</v>
      </c>
    </row>
    <row r="44" spans="1:9" ht="17.25" x14ac:dyDescent="0.25">
      <c r="A44" s="194" t="s">
        <v>47</v>
      </c>
      <c r="B44" s="175" t="s">
        <v>26</v>
      </c>
      <c r="C44" s="175" t="s">
        <v>8</v>
      </c>
      <c r="D44" s="42" t="s">
        <v>11</v>
      </c>
      <c r="E44" s="42">
        <v>4</v>
      </c>
      <c r="F44" s="42">
        <v>96</v>
      </c>
      <c r="G44" s="43">
        <f t="shared" si="0"/>
        <v>0.04</v>
      </c>
    </row>
    <row r="45" spans="1:9" ht="18" thickBot="1" x14ac:dyDescent="0.3">
      <c r="A45" s="170" t="s">
        <v>47</v>
      </c>
      <c r="B45" s="176" t="s">
        <v>27</v>
      </c>
      <c r="C45" s="176" t="s">
        <v>8</v>
      </c>
      <c r="D45" s="44" t="s">
        <v>9</v>
      </c>
      <c r="E45" s="44">
        <v>6</v>
      </c>
      <c r="F45" s="44">
        <v>94</v>
      </c>
      <c r="G45" s="45">
        <f t="shared" si="0"/>
        <v>0.06</v>
      </c>
      <c r="H45" s="30">
        <f>SUM(E43:E45)/SUM(E43:F45)</f>
        <v>5.7142857142857141E-2</v>
      </c>
    </row>
    <row r="46" spans="1:9" ht="17.25" x14ac:dyDescent="0.25">
      <c r="A46" s="160" t="s">
        <v>53</v>
      </c>
      <c r="B46" s="177" t="s">
        <v>14</v>
      </c>
      <c r="C46" s="177" t="s">
        <v>5</v>
      </c>
      <c r="D46" s="48" t="s">
        <v>15</v>
      </c>
      <c r="E46" s="48">
        <v>2</v>
      </c>
      <c r="F46" s="48">
        <v>105</v>
      </c>
      <c r="G46" s="49">
        <f>E46/(E46+F46)</f>
        <v>1.8691588785046728E-2</v>
      </c>
    </row>
    <row r="47" spans="1:9" ht="17.25" x14ac:dyDescent="0.25">
      <c r="A47" s="161" t="s">
        <v>53</v>
      </c>
      <c r="B47" s="178" t="s">
        <v>12</v>
      </c>
      <c r="C47" s="178" t="s">
        <v>5</v>
      </c>
      <c r="D47" s="50" t="s">
        <v>13</v>
      </c>
      <c r="E47" s="50">
        <v>3</v>
      </c>
      <c r="F47" s="50">
        <v>108</v>
      </c>
      <c r="G47" s="51">
        <f>E47/(E47+F47)</f>
        <v>2.7027027027027029E-2</v>
      </c>
    </row>
    <row r="48" spans="1:9" ht="18" thickBot="1" x14ac:dyDescent="0.3">
      <c r="A48" s="162" t="s">
        <v>53</v>
      </c>
      <c r="B48" s="179" t="s">
        <v>28</v>
      </c>
      <c r="C48" s="179" t="s">
        <v>5</v>
      </c>
      <c r="D48" s="52" t="s">
        <v>15</v>
      </c>
      <c r="E48" s="52">
        <v>2</v>
      </c>
      <c r="F48" s="52">
        <v>117</v>
      </c>
      <c r="G48" s="53">
        <f>E48/(E48+F48)</f>
        <v>1.680672268907563E-2</v>
      </c>
      <c r="H48" s="29">
        <f>SUM(E46:E48)/SUM(E46:F48)</f>
        <v>2.0771513353115726E-2</v>
      </c>
      <c r="I48" s="3"/>
    </row>
    <row r="49" spans="1:8" ht="17.25" x14ac:dyDescent="0.25">
      <c r="A49" s="163" t="s">
        <v>57</v>
      </c>
      <c r="B49" s="180" t="s">
        <v>29</v>
      </c>
      <c r="C49" s="180" t="s">
        <v>30</v>
      </c>
      <c r="D49" s="54" t="s">
        <v>13</v>
      </c>
      <c r="E49" s="54">
        <v>0</v>
      </c>
      <c r="F49" s="54">
        <v>133</v>
      </c>
      <c r="G49" s="55">
        <f t="shared" si="0"/>
        <v>0</v>
      </c>
    </row>
    <row r="50" spans="1:8" ht="17.25" x14ac:dyDescent="0.25">
      <c r="A50" s="164" t="s">
        <v>57</v>
      </c>
      <c r="B50" s="181" t="s">
        <v>31</v>
      </c>
      <c r="C50" s="181" t="s">
        <v>5</v>
      </c>
      <c r="D50" s="56" t="s">
        <v>32</v>
      </c>
      <c r="E50" s="56">
        <v>3</v>
      </c>
      <c r="F50" s="56">
        <v>97</v>
      </c>
      <c r="G50" s="57">
        <f t="shared" si="0"/>
        <v>0.03</v>
      </c>
    </row>
    <row r="51" spans="1:8" ht="18" thickBot="1" x14ac:dyDescent="0.3">
      <c r="A51" s="163" t="s">
        <v>57</v>
      </c>
      <c r="B51" s="182" t="s">
        <v>33</v>
      </c>
      <c r="C51" s="182" t="s">
        <v>5</v>
      </c>
      <c r="D51" s="58" t="s">
        <v>34</v>
      </c>
      <c r="E51" s="58">
        <v>0</v>
      </c>
      <c r="F51" s="58">
        <v>170</v>
      </c>
      <c r="G51" s="59">
        <f t="shared" si="0"/>
        <v>0</v>
      </c>
      <c r="H51" s="60">
        <f>SUM(E49:E51)/SUM(E49:F51)</f>
        <v>7.4441687344913151E-3</v>
      </c>
    </row>
    <row r="52" spans="1:8" ht="17.25" x14ac:dyDescent="0.25">
      <c r="A52" s="165" t="s">
        <v>105</v>
      </c>
      <c r="B52" s="183" t="s">
        <v>19</v>
      </c>
      <c r="C52" s="183" t="s">
        <v>5</v>
      </c>
      <c r="D52" s="61" t="s">
        <v>20</v>
      </c>
      <c r="E52" s="61">
        <v>0</v>
      </c>
      <c r="F52" s="61">
        <v>150</v>
      </c>
      <c r="G52" s="62">
        <f t="shared" si="0"/>
        <v>0</v>
      </c>
    </row>
    <row r="53" spans="1:8" ht="17.25" x14ac:dyDescent="0.25">
      <c r="A53" s="166" t="s">
        <v>105</v>
      </c>
      <c r="B53" s="184" t="s">
        <v>21</v>
      </c>
      <c r="C53" s="184" t="s">
        <v>22</v>
      </c>
      <c r="D53" s="63" t="s">
        <v>23</v>
      </c>
      <c r="E53" s="63">
        <v>1</v>
      </c>
      <c r="F53" s="63">
        <v>101</v>
      </c>
      <c r="G53" s="64">
        <f t="shared" si="0"/>
        <v>9.8039215686274508E-3</v>
      </c>
    </row>
    <row r="54" spans="1:8" ht="18" thickBot="1" x14ac:dyDescent="0.3">
      <c r="A54" s="167" t="s">
        <v>105</v>
      </c>
      <c r="B54" s="185" t="s">
        <v>24</v>
      </c>
      <c r="C54" s="185" t="s">
        <v>25</v>
      </c>
      <c r="D54" s="65" t="s">
        <v>9</v>
      </c>
      <c r="E54" s="65">
        <v>1</v>
      </c>
      <c r="F54" s="65">
        <v>150</v>
      </c>
      <c r="G54" s="66">
        <f t="shared" si="0"/>
        <v>6.6225165562913907E-3</v>
      </c>
      <c r="H54" s="67">
        <f>SUM(E52:E54)/SUM(E52:F54)</f>
        <v>4.9627791563275434E-3</v>
      </c>
    </row>
  </sheetData>
  <mergeCells count="15">
    <mergeCell ref="A7:A8"/>
    <mergeCell ref="B7:B8"/>
    <mergeCell ref="C7:C8"/>
    <mergeCell ref="D7:D8"/>
    <mergeCell ref="E7:G7"/>
    <mergeCell ref="A38:A39"/>
    <mergeCell ref="B38:B39"/>
    <mergeCell ref="C38:C39"/>
    <mergeCell ref="D38:D39"/>
    <mergeCell ref="E38:G38"/>
    <mergeCell ref="A22:A23"/>
    <mergeCell ref="B22:B23"/>
    <mergeCell ref="C22:C23"/>
    <mergeCell ref="D22:D23"/>
    <mergeCell ref="E22:G2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/>
  </sheetViews>
  <sheetFormatPr defaultRowHeight="15" x14ac:dyDescent="0.25"/>
  <cols>
    <col min="1" max="1" width="9.7109375" bestFit="1" customWidth="1"/>
    <col min="2" max="2" width="11.28515625" customWidth="1"/>
    <col min="3" max="3" width="11" customWidth="1"/>
    <col min="4" max="4" width="12.28515625" customWidth="1"/>
    <col min="5" max="18" width="10.42578125" customWidth="1"/>
  </cols>
  <sheetData>
    <row r="1" spans="1:19" ht="23.25" x14ac:dyDescent="0.35">
      <c r="A1" s="31" t="s">
        <v>85</v>
      </c>
    </row>
    <row r="2" spans="1:19" x14ac:dyDescent="0.25">
      <c r="A2" s="1" t="s">
        <v>62</v>
      </c>
    </row>
    <row r="3" spans="1:19" x14ac:dyDescent="0.25">
      <c r="A3" s="1" t="s">
        <v>38</v>
      </c>
    </row>
    <row r="4" spans="1:19" x14ac:dyDescent="0.25">
      <c r="A4" s="1" t="s">
        <v>63</v>
      </c>
    </row>
    <row r="5" spans="1:19" x14ac:dyDescent="0.25">
      <c r="A5" s="1" t="s">
        <v>84</v>
      </c>
    </row>
    <row r="6" spans="1:19" x14ac:dyDescent="0.25">
      <c r="A6" s="1" t="s">
        <v>39</v>
      </c>
    </row>
    <row r="10" spans="1:19" ht="15.75" thickBot="1" x14ac:dyDescent="0.3">
      <c r="A10" s="143" t="s">
        <v>80</v>
      </c>
    </row>
    <row r="11" spans="1:19" ht="15.75" customHeight="1" x14ac:dyDescent="0.25">
      <c r="A11" s="495" t="s">
        <v>0</v>
      </c>
      <c r="B11" s="498" t="s">
        <v>1</v>
      </c>
      <c r="C11" s="501" t="s">
        <v>2</v>
      </c>
      <c r="D11" s="498" t="s">
        <v>64</v>
      </c>
      <c r="E11" s="486" t="s">
        <v>42</v>
      </c>
      <c r="F11" s="487"/>
      <c r="G11" s="487"/>
      <c r="H11" s="487"/>
      <c r="I11" s="487"/>
      <c r="J11" s="487"/>
      <c r="K11" s="487"/>
      <c r="L11" s="488"/>
    </row>
    <row r="12" spans="1:19" ht="15.75" customHeight="1" thickBot="1" x14ac:dyDescent="0.3">
      <c r="A12" s="496"/>
      <c r="B12" s="499"/>
      <c r="C12" s="502"/>
      <c r="D12" s="499"/>
      <c r="E12" s="489" t="s">
        <v>70</v>
      </c>
      <c r="F12" s="490"/>
      <c r="G12" s="490"/>
      <c r="H12" s="490"/>
      <c r="I12" s="491" t="s">
        <v>71</v>
      </c>
      <c r="J12" s="490"/>
      <c r="K12" s="490"/>
      <c r="L12" s="492"/>
    </row>
    <row r="13" spans="1:19" ht="15.75" customHeight="1" x14ac:dyDescent="0.25">
      <c r="A13" s="496"/>
      <c r="B13" s="499"/>
      <c r="C13" s="502"/>
      <c r="D13" s="499"/>
      <c r="E13" s="489" t="s">
        <v>46</v>
      </c>
      <c r="F13" s="493"/>
      <c r="G13" s="491" t="s">
        <v>45</v>
      </c>
      <c r="H13" s="493"/>
      <c r="I13" s="491" t="s">
        <v>46</v>
      </c>
      <c r="J13" s="493"/>
      <c r="K13" s="491" t="s">
        <v>45</v>
      </c>
      <c r="L13" s="494"/>
      <c r="M13" s="507" t="s">
        <v>75</v>
      </c>
      <c r="N13" s="485"/>
      <c r="O13" s="505" t="s">
        <v>76</v>
      </c>
      <c r="P13" s="506"/>
      <c r="Q13" s="484" t="s">
        <v>79</v>
      </c>
      <c r="R13" s="485"/>
      <c r="S13" s="85"/>
    </row>
    <row r="14" spans="1:19" ht="30.75" thickBot="1" x14ac:dyDescent="0.3">
      <c r="A14" s="497"/>
      <c r="B14" s="500"/>
      <c r="C14" s="503"/>
      <c r="D14" s="504"/>
      <c r="E14" s="83" t="s">
        <v>73</v>
      </c>
      <c r="F14" s="84" t="s">
        <v>72</v>
      </c>
      <c r="G14" s="84" t="s">
        <v>73</v>
      </c>
      <c r="H14" s="84" t="s">
        <v>72</v>
      </c>
      <c r="I14" s="84" t="s">
        <v>73</v>
      </c>
      <c r="J14" s="84" t="s">
        <v>72</v>
      </c>
      <c r="K14" s="84" t="s">
        <v>73</v>
      </c>
      <c r="L14" s="86" t="s">
        <v>72</v>
      </c>
      <c r="M14" s="104" t="s">
        <v>77</v>
      </c>
      <c r="N14" s="105" t="s">
        <v>78</v>
      </c>
      <c r="O14" s="104" t="s">
        <v>77</v>
      </c>
      <c r="P14" s="105" t="s">
        <v>78</v>
      </c>
      <c r="Q14" s="106" t="s">
        <v>77</v>
      </c>
      <c r="R14" s="105" t="s">
        <v>78</v>
      </c>
    </row>
    <row r="15" spans="1:19" ht="15.75" x14ac:dyDescent="0.25">
      <c r="A15" s="479" t="s">
        <v>3</v>
      </c>
      <c r="B15" s="472" t="s">
        <v>56</v>
      </c>
      <c r="C15" s="472" t="s">
        <v>65</v>
      </c>
      <c r="D15" s="73" t="s">
        <v>58</v>
      </c>
      <c r="E15" s="74">
        <v>72</v>
      </c>
      <c r="F15" s="74">
        <v>0</v>
      </c>
      <c r="G15" s="74">
        <v>2</v>
      </c>
      <c r="H15" s="74">
        <v>0</v>
      </c>
      <c r="I15" s="74">
        <v>78</v>
      </c>
      <c r="J15" s="74">
        <v>0</v>
      </c>
      <c r="K15" s="74">
        <v>2</v>
      </c>
      <c r="L15" s="87">
        <v>0</v>
      </c>
      <c r="M15" s="107">
        <f>SUM(E15:H15)</f>
        <v>74</v>
      </c>
      <c r="N15" s="108">
        <f>SUM(I15:L15)</f>
        <v>80</v>
      </c>
      <c r="O15" s="109">
        <f>SUM(G15:H15)/M15</f>
        <v>2.7027027027027029E-2</v>
      </c>
      <c r="P15" s="109">
        <f>SUM(K15:L15)/N15</f>
        <v>2.5000000000000001E-2</v>
      </c>
      <c r="Q15" s="109">
        <f>SUM(F15,H15)/M15</f>
        <v>0</v>
      </c>
      <c r="R15" s="131">
        <f>SUM(J15,L15)/N15</f>
        <v>0</v>
      </c>
    </row>
    <row r="16" spans="1:19" ht="15.75" x14ac:dyDescent="0.25">
      <c r="A16" s="480"/>
      <c r="B16" s="473"/>
      <c r="C16" s="473"/>
      <c r="D16" s="71" t="s">
        <v>59</v>
      </c>
      <c r="E16" s="75">
        <v>25</v>
      </c>
      <c r="F16" s="75">
        <v>0</v>
      </c>
      <c r="G16" s="75">
        <v>1</v>
      </c>
      <c r="H16" s="75">
        <v>0</v>
      </c>
      <c r="I16" s="75">
        <v>73</v>
      </c>
      <c r="J16" s="75">
        <v>0</v>
      </c>
      <c r="K16" s="75">
        <v>1</v>
      </c>
      <c r="L16" s="88">
        <v>0</v>
      </c>
      <c r="M16" s="98">
        <f t="shared" ref="M16:M23" si="0">SUM(E16:H16)</f>
        <v>26</v>
      </c>
      <c r="N16" s="96">
        <f t="shared" ref="N16:N23" si="1">SUM(I16:L16)</f>
        <v>74</v>
      </c>
      <c r="O16" s="97">
        <f t="shared" ref="O16:O23" si="2">SUM(G16:H16)/M16</f>
        <v>3.8461538461538464E-2</v>
      </c>
      <c r="P16" s="97">
        <f t="shared" ref="P16:P23" si="3">SUM(K16:L16)/N16</f>
        <v>1.3513513513513514E-2</v>
      </c>
      <c r="Q16" s="97">
        <f t="shared" ref="Q16:Q23" si="4">SUM(F16,H16)/M16</f>
        <v>0</v>
      </c>
      <c r="R16" s="102">
        <f t="shared" ref="R16:R23" si="5">SUM(J16,L16)/N16</f>
        <v>0</v>
      </c>
    </row>
    <row r="17" spans="1:18" ht="16.5" thickBot="1" x14ac:dyDescent="0.3">
      <c r="A17" s="481"/>
      <c r="B17" s="474"/>
      <c r="C17" s="474"/>
      <c r="D17" s="72" t="s">
        <v>74</v>
      </c>
      <c r="E17" s="76">
        <v>34</v>
      </c>
      <c r="F17" s="76">
        <v>0</v>
      </c>
      <c r="G17" s="76">
        <v>0</v>
      </c>
      <c r="H17" s="76">
        <v>0</v>
      </c>
      <c r="I17" s="76">
        <v>66</v>
      </c>
      <c r="J17" s="76">
        <v>0</v>
      </c>
      <c r="K17" s="76">
        <v>1</v>
      </c>
      <c r="L17" s="89">
        <v>0</v>
      </c>
      <c r="M17" s="99">
        <f t="shared" si="0"/>
        <v>34</v>
      </c>
      <c r="N17" s="100">
        <f t="shared" si="1"/>
        <v>67</v>
      </c>
      <c r="O17" s="101">
        <f t="shared" si="2"/>
        <v>0</v>
      </c>
      <c r="P17" s="101">
        <f t="shared" si="3"/>
        <v>1.4925373134328358E-2</v>
      </c>
      <c r="Q17" s="101">
        <f t="shared" si="4"/>
        <v>0</v>
      </c>
      <c r="R17" s="103">
        <f t="shared" si="5"/>
        <v>0</v>
      </c>
    </row>
    <row r="18" spans="1:18" ht="15.75" x14ac:dyDescent="0.25">
      <c r="A18" s="482" t="s">
        <v>47</v>
      </c>
      <c r="B18" s="475" t="s">
        <v>66</v>
      </c>
      <c r="C18" s="475" t="s">
        <v>67</v>
      </c>
      <c r="D18" s="308" t="s">
        <v>58</v>
      </c>
      <c r="E18" s="77">
        <v>38</v>
      </c>
      <c r="F18" s="77">
        <v>1</v>
      </c>
      <c r="G18" s="77">
        <v>7</v>
      </c>
      <c r="H18" s="77">
        <v>6</v>
      </c>
      <c r="I18" s="77">
        <v>73</v>
      </c>
      <c r="J18" s="77">
        <v>2</v>
      </c>
      <c r="K18" s="77">
        <v>12</v>
      </c>
      <c r="L18" s="90">
        <v>3</v>
      </c>
      <c r="M18" s="110">
        <f t="shared" si="0"/>
        <v>52</v>
      </c>
      <c r="N18" s="111">
        <f t="shared" si="1"/>
        <v>90</v>
      </c>
      <c r="O18" s="112">
        <f t="shared" si="2"/>
        <v>0.25</v>
      </c>
      <c r="P18" s="112">
        <f t="shared" si="3"/>
        <v>0.16666666666666666</v>
      </c>
      <c r="Q18" s="112">
        <f t="shared" si="4"/>
        <v>0.13461538461538461</v>
      </c>
      <c r="R18" s="132">
        <f t="shared" si="5"/>
        <v>5.5555555555555552E-2</v>
      </c>
    </row>
    <row r="19" spans="1:18" ht="15.75" x14ac:dyDescent="0.25">
      <c r="A19" s="480"/>
      <c r="B19" s="476"/>
      <c r="C19" s="476"/>
      <c r="D19" s="309" t="s">
        <v>59</v>
      </c>
      <c r="E19" s="78">
        <v>36</v>
      </c>
      <c r="F19" s="78">
        <v>0</v>
      </c>
      <c r="G19" s="78">
        <v>6</v>
      </c>
      <c r="H19" s="78">
        <v>9</v>
      </c>
      <c r="I19" s="78">
        <v>81</v>
      </c>
      <c r="J19" s="78">
        <v>0</v>
      </c>
      <c r="K19" s="78">
        <v>7</v>
      </c>
      <c r="L19" s="91">
        <v>2</v>
      </c>
      <c r="M19" s="113">
        <f t="shared" si="0"/>
        <v>51</v>
      </c>
      <c r="N19" s="114">
        <f t="shared" si="1"/>
        <v>90</v>
      </c>
      <c r="O19" s="115">
        <f t="shared" si="2"/>
        <v>0.29411764705882354</v>
      </c>
      <c r="P19" s="115">
        <f t="shared" si="3"/>
        <v>0.1</v>
      </c>
      <c r="Q19" s="115">
        <f t="shared" si="4"/>
        <v>0.17647058823529413</v>
      </c>
      <c r="R19" s="133">
        <f t="shared" si="5"/>
        <v>2.2222222222222223E-2</v>
      </c>
    </row>
    <row r="20" spans="1:18" ht="16.5" thickBot="1" x14ac:dyDescent="0.3">
      <c r="A20" s="481"/>
      <c r="B20" s="477"/>
      <c r="C20" s="477"/>
      <c r="D20" s="310" t="s">
        <v>74</v>
      </c>
      <c r="E20" s="79">
        <v>30</v>
      </c>
      <c r="F20" s="79">
        <v>0</v>
      </c>
      <c r="G20" s="79">
        <v>3</v>
      </c>
      <c r="H20" s="79">
        <v>15</v>
      </c>
      <c r="I20" s="79">
        <v>64</v>
      </c>
      <c r="J20" s="79">
        <v>0</v>
      </c>
      <c r="K20" s="79">
        <v>5</v>
      </c>
      <c r="L20" s="92">
        <v>2</v>
      </c>
      <c r="M20" s="116">
        <f t="shared" si="0"/>
        <v>48</v>
      </c>
      <c r="N20" s="117">
        <f t="shared" si="1"/>
        <v>71</v>
      </c>
      <c r="O20" s="118">
        <f t="shared" si="2"/>
        <v>0.375</v>
      </c>
      <c r="P20" s="118">
        <f t="shared" si="3"/>
        <v>9.8591549295774641E-2</v>
      </c>
      <c r="Q20" s="118">
        <f t="shared" si="4"/>
        <v>0.3125</v>
      </c>
      <c r="R20" s="134">
        <f t="shared" si="5"/>
        <v>2.8169014084507043E-2</v>
      </c>
    </row>
    <row r="21" spans="1:18" ht="15.75" x14ac:dyDescent="0.25">
      <c r="A21" s="483" t="s">
        <v>53</v>
      </c>
      <c r="B21" s="478" t="s">
        <v>68</v>
      </c>
      <c r="C21" s="478" t="s">
        <v>69</v>
      </c>
      <c r="D21" s="138" t="s">
        <v>58</v>
      </c>
      <c r="E21" s="80">
        <v>68</v>
      </c>
      <c r="F21" s="80">
        <v>0</v>
      </c>
      <c r="G21" s="80">
        <v>2</v>
      </c>
      <c r="H21" s="80">
        <v>3</v>
      </c>
      <c r="I21" s="80">
        <v>39</v>
      </c>
      <c r="J21" s="80">
        <v>0</v>
      </c>
      <c r="K21" s="80">
        <v>0</v>
      </c>
      <c r="L21" s="93">
        <v>0</v>
      </c>
      <c r="M21" s="119">
        <f t="shared" si="0"/>
        <v>73</v>
      </c>
      <c r="N21" s="120">
        <f t="shared" si="1"/>
        <v>39</v>
      </c>
      <c r="O21" s="121">
        <f t="shared" si="2"/>
        <v>6.8493150684931503E-2</v>
      </c>
      <c r="P21" s="122">
        <f t="shared" si="3"/>
        <v>0</v>
      </c>
      <c r="Q21" s="135">
        <f t="shared" si="4"/>
        <v>4.1095890410958902E-2</v>
      </c>
      <c r="R21" s="122">
        <f t="shared" si="5"/>
        <v>0</v>
      </c>
    </row>
    <row r="22" spans="1:18" ht="15.75" x14ac:dyDescent="0.25">
      <c r="A22" s="480"/>
      <c r="B22" s="473"/>
      <c r="C22" s="473"/>
      <c r="D22" s="139" t="s">
        <v>59</v>
      </c>
      <c r="E22" s="81">
        <v>75</v>
      </c>
      <c r="F22" s="81">
        <v>0</v>
      </c>
      <c r="G22" s="81">
        <v>2</v>
      </c>
      <c r="H22" s="81">
        <v>0</v>
      </c>
      <c r="I22" s="81">
        <v>38</v>
      </c>
      <c r="J22" s="81">
        <v>0</v>
      </c>
      <c r="K22" s="81">
        <v>0</v>
      </c>
      <c r="L22" s="94">
        <v>0</v>
      </c>
      <c r="M22" s="123">
        <f t="shared" si="0"/>
        <v>77</v>
      </c>
      <c r="N22" s="124">
        <f t="shared" si="1"/>
        <v>38</v>
      </c>
      <c r="O22" s="125">
        <f t="shared" si="2"/>
        <v>2.5974025974025976E-2</v>
      </c>
      <c r="P22" s="126">
        <f t="shared" si="3"/>
        <v>0</v>
      </c>
      <c r="Q22" s="136">
        <f t="shared" si="4"/>
        <v>0</v>
      </c>
      <c r="R22" s="126">
        <f t="shared" si="5"/>
        <v>0</v>
      </c>
    </row>
    <row r="23" spans="1:18" ht="16.5" thickBot="1" x14ac:dyDescent="0.3">
      <c r="A23" s="481"/>
      <c r="B23" s="474"/>
      <c r="C23" s="474"/>
      <c r="D23" s="140" t="s">
        <v>74</v>
      </c>
      <c r="E23" s="82">
        <v>88</v>
      </c>
      <c r="F23" s="82">
        <v>0</v>
      </c>
      <c r="G23" s="82">
        <v>0</v>
      </c>
      <c r="H23" s="82">
        <v>1</v>
      </c>
      <c r="I23" s="82">
        <v>50</v>
      </c>
      <c r="J23" s="82">
        <v>0</v>
      </c>
      <c r="K23" s="82">
        <v>1</v>
      </c>
      <c r="L23" s="95">
        <v>0</v>
      </c>
      <c r="M23" s="127">
        <f t="shared" si="0"/>
        <v>89</v>
      </c>
      <c r="N23" s="128">
        <f t="shared" si="1"/>
        <v>51</v>
      </c>
      <c r="O23" s="129">
        <f t="shared" si="2"/>
        <v>1.1235955056179775E-2</v>
      </c>
      <c r="P23" s="130">
        <f t="shared" si="3"/>
        <v>1.9607843137254902E-2</v>
      </c>
      <c r="Q23" s="137">
        <f t="shared" si="4"/>
        <v>1.1235955056179775E-2</v>
      </c>
      <c r="R23" s="130">
        <f t="shared" si="5"/>
        <v>0</v>
      </c>
    </row>
    <row r="24" spans="1:18" x14ac:dyDescent="0.25">
      <c r="A24" s="68"/>
      <c r="B24" s="68"/>
      <c r="C24" s="68"/>
      <c r="D24" s="68"/>
      <c r="E24" s="69"/>
      <c r="F24" s="69"/>
      <c r="G24" s="70"/>
    </row>
    <row r="25" spans="1:18" x14ac:dyDescent="0.25">
      <c r="A25" s="68"/>
      <c r="B25" s="68"/>
      <c r="C25" s="68"/>
      <c r="D25" s="68"/>
      <c r="E25" s="69"/>
      <c r="F25" s="69"/>
      <c r="G25" s="70"/>
    </row>
    <row r="26" spans="1:18" ht="15.75" thickBot="1" x14ac:dyDescent="0.3">
      <c r="A26" s="141" t="s">
        <v>127</v>
      </c>
      <c r="B26" s="68"/>
      <c r="C26" s="68"/>
      <c r="D26" s="68"/>
      <c r="E26" s="69"/>
      <c r="F26" s="69"/>
      <c r="G26" s="70"/>
    </row>
    <row r="27" spans="1:18" s="142" customFormat="1" ht="30.75" thickBot="1" x14ac:dyDescent="0.3">
      <c r="A27" s="144"/>
      <c r="B27" s="145"/>
      <c r="C27" s="146" t="s">
        <v>77</v>
      </c>
      <c r="D27" s="147" t="s">
        <v>78</v>
      </c>
    </row>
    <row r="28" spans="1:18" x14ac:dyDescent="0.25">
      <c r="A28" s="467" t="s">
        <v>3</v>
      </c>
      <c r="B28" s="148" t="s">
        <v>81</v>
      </c>
      <c r="C28" s="149">
        <f>SUM(G15:H17)/SUM(E15:H17)</f>
        <v>2.2388059701492536E-2</v>
      </c>
      <c r="D28" s="150">
        <f>SUM(K15:L17)/SUM(I15:L17)</f>
        <v>1.8099547511312219E-2</v>
      </c>
    </row>
    <row r="29" spans="1:18" x14ac:dyDescent="0.25">
      <c r="A29" s="468"/>
      <c r="B29" s="151" t="s">
        <v>58</v>
      </c>
      <c r="C29" s="152">
        <f t="shared" ref="C29:D31" si="6">Q15</f>
        <v>0</v>
      </c>
      <c r="D29" s="153">
        <f t="shared" si="6"/>
        <v>0</v>
      </c>
      <c r="G29" s="70"/>
      <c r="J29" s="191"/>
      <c r="K29" s="191"/>
    </row>
    <row r="30" spans="1:18" x14ac:dyDescent="0.25">
      <c r="A30" s="468"/>
      <c r="B30" s="151" t="s">
        <v>59</v>
      </c>
      <c r="C30" s="152">
        <f t="shared" si="6"/>
        <v>0</v>
      </c>
      <c r="D30" s="153">
        <f t="shared" si="6"/>
        <v>0</v>
      </c>
      <c r="I30" s="192"/>
    </row>
    <row r="31" spans="1:18" ht="15.75" thickBot="1" x14ac:dyDescent="0.3">
      <c r="A31" s="469"/>
      <c r="B31" s="154" t="s">
        <v>74</v>
      </c>
      <c r="C31" s="155">
        <f t="shared" si="6"/>
        <v>0</v>
      </c>
      <c r="D31" s="156">
        <f t="shared" si="6"/>
        <v>0</v>
      </c>
    </row>
    <row r="32" spans="1:18" x14ac:dyDescent="0.25">
      <c r="A32" s="470" t="s">
        <v>82</v>
      </c>
      <c r="B32" s="311" t="s">
        <v>81</v>
      </c>
      <c r="C32" s="312">
        <f>SUM(G18:H20)/SUM(E18:H20)</f>
        <v>0.30463576158940397</v>
      </c>
      <c r="D32" s="313">
        <f>SUM(K18:L20)/SUM(I18:L20)</f>
        <v>0.12350597609561753</v>
      </c>
      <c r="G32" s="70"/>
    </row>
    <row r="33" spans="1:5" x14ac:dyDescent="0.25">
      <c r="A33" s="468"/>
      <c r="B33" s="314" t="s">
        <v>58</v>
      </c>
      <c r="C33" s="315">
        <f t="shared" ref="C33:D35" si="7">Q18</f>
        <v>0.13461538461538461</v>
      </c>
      <c r="D33" s="316">
        <f t="shared" si="7"/>
        <v>5.5555555555555552E-2</v>
      </c>
    </row>
    <row r="34" spans="1:5" x14ac:dyDescent="0.25">
      <c r="A34" s="468"/>
      <c r="B34" s="314" t="s">
        <v>59</v>
      </c>
      <c r="C34" s="315">
        <f t="shared" si="7"/>
        <v>0.17647058823529413</v>
      </c>
      <c r="D34" s="316">
        <f t="shared" si="7"/>
        <v>2.2222222222222223E-2</v>
      </c>
    </row>
    <row r="35" spans="1:5" ht="15.75" thickBot="1" x14ac:dyDescent="0.3">
      <c r="A35" s="469"/>
      <c r="B35" s="317" t="s">
        <v>74</v>
      </c>
      <c r="C35" s="318">
        <f t="shared" si="7"/>
        <v>0.3125</v>
      </c>
      <c r="D35" s="319">
        <f t="shared" si="7"/>
        <v>2.8169014084507043E-2</v>
      </c>
    </row>
    <row r="36" spans="1:5" x14ac:dyDescent="0.25">
      <c r="A36" s="471" t="s">
        <v>83</v>
      </c>
      <c r="B36" s="320" t="s">
        <v>81</v>
      </c>
      <c r="C36" s="321">
        <f>SUM(G21:H23)/SUM(E21:H23)</f>
        <v>3.3472803347280332E-2</v>
      </c>
      <c r="D36" s="322">
        <f>SUM(K21:L23)/SUM(I21:L23)</f>
        <v>7.8125E-3</v>
      </c>
    </row>
    <row r="37" spans="1:5" x14ac:dyDescent="0.25">
      <c r="A37" s="468"/>
      <c r="B37" s="323" t="s">
        <v>58</v>
      </c>
      <c r="C37" s="324">
        <f t="shared" ref="C37:D39" si="8">Q21</f>
        <v>4.1095890410958902E-2</v>
      </c>
      <c r="D37" s="287">
        <f t="shared" si="8"/>
        <v>0</v>
      </c>
    </row>
    <row r="38" spans="1:5" x14ac:dyDescent="0.25">
      <c r="A38" s="468"/>
      <c r="B38" s="323" t="s">
        <v>59</v>
      </c>
      <c r="C38" s="324">
        <f t="shared" si="8"/>
        <v>0</v>
      </c>
      <c r="D38" s="287">
        <f t="shared" si="8"/>
        <v>0</v>
      </c>
    </row>
    <row r="39" spans="1:5" ht="15.75" thickBot="1" x14ac:dyDescent="0.3">
      <c r="A39" s="469"/>
      <c r="B39" s="325" t="s">
        <v>74</v>
      </c>
      <c r="C39" s="326">
        <f t="shared" si="8"/>
        <v>1.1235955056179775E-2</v>
      </c>
      <c r="D39" s="286">
        <f t="shared" si="8"/>
        <v>0</v>
      </c>
    </row>
    <row r="43" spans="1:5" ht="15.75" thickBot="1" x14ac:dyDescent="0.3">
      <c r="A43" s="143" t="s">
        <v>113</v>
      </c>
    </row>
    <row r="44" spans="1:5" ht="30.75" thickBot="1" x14ac:dyDescent="0.3">
      <c r="A44" s="292" t="s">
        <v>0</v>
      </c>
      <c r="B44" s="299" t="s">
        <v>108</v>
      </c>
      <c r="C44" s="300" t="s">
        <v>109</v>
      </c>
      <c r="D44" s="301" t="s">
        <v>110</v>
      </c>
      <c r="E44" s="288" t="s">
        <v>111</v>
      </c>
    </row>
    <row r="45" spans="1:5" ht="15.75" thickBot="1" x14ac:dyDescent="0.3">
      <c r="A45" s="293" t="s">
        <v>3</v>
      </c>
      <c r="B45" s="302">
        <f>SUM(E15:H17)</f>
        <v>134</v>
      </c>
      <c r="C45" s="303">
        <f>SUM(I15:L17)</f>
        <v>221</v>
      </c>
      <c r="D45" s="304">
        <f>SUM(B45:C45)</f>
        <v>355</v>
      </c>
      <c r="E45" s="289">
        <f>C45/D45</f>
        <v>0.62253521126760558</v>
      </c>
    </row>
    <row r="46" spans="1:5" ht="18" thickBot="1" x14ac:dyDescent="0.3">
      <c r="A46" s="294" t="s">
        <v>47</v>
      </c>
      <c r="B46" s="305">
        <f>SUM(E18:H20)</f>
        <v>151</v>
      </c>
      <c r="C46" s="306">
        <f>SUM(I18:L20)</f>
        <v>251</v>
      </c>
      <c r="D46" s="307">
        <f t="shared" ref="D46:D47" si="9">SUM(B46:C46)</f>
        <v>402</v>
      </c>
      <c r="E46" s="290">
        <f t="shared" ref="E46:E47" si="10">C46/D46</f>
        <v>0.62437810945273631</v>
      </c>
    </row>
    <row r="47" spans="1:5" ht="18" thickBot="1" x14ac:dyDescent="0.3">
      <c r="A47" s="295" t="s">
        <v>53</v>
      </c>
      <c r="B47" s="296">
        <f>SUM(E21:H23)</f>
        <v>239</v>
      </c>
      <c r="C47" s="298">
        <f>SUM(I21:L23)</f>
        <v>128</v>
      </c>
      <c r="D47" s="297">
        <f t="shared" si="9"/>
        <v>367</v>
      </c>
      <c r="E47" s="291">
        <f t="shared" si="10"/>
        <v>0.34877384196185285</v>
      </c>
    </row>
  </sheetData>
  <mergeCells count="26">
    <mergeCell ref="A11:A14"/>
    <mergeCell ref="B11:B14"/>
    <mergeCell ref="C11:C14"/>
    <mergeCell ref="D11:D14"/>
    <mergeCell ref="O13:P13"/>
    <mergeCell ref="M13:N13"/>
    <mergeCell ref="Q13:R13"/>
    <mergeCell ref="E11:L11"/>
    <mergeCell ref="E12:H12"/>
    <mergeCell ref="I12:L12"/>
    <mergeCell ref="E13:F13"/>
    <mergeCell ref="G13:H13"/>
    <mergeCell ref="I13:J13"/>
    <mergeCell ref="K13:L13"/>
    <mergeCell ref="A28:A31"/>
    <mergeCell ref="A32:A35"/>
    <mergeCell ref="A36:A39"/>
    <mergeCell ref="C15:C17"/>
    <mergeCell ref="C18:C20"/>
    <mergeCell ref="C21:C23"/>
    <mergeCell ref="A15:A17"/>
    <mergeCell ref="A18:A20"/>
    <mergeCell ref="A21:A23"/>
    <mergeCell ref="B15:B17"/>
    <mergeCell ref="B18:B20"/>
    <mergeCell ref="B21:B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/>
  </sheetViews>
  <sheetFormatPr defaultRowHeight="15" x14ac:dyDescent="0.25"/>
  <cols>
    <col min="1" max="1" width="11.7109375" customWidth="1"/>
    <col min="2" max="2" width="10.85546875" customWidth="1"/>
    <col min="4" max="9" width="11.5703125" customWidth="1"/>
    <col min="10" max="13" width="12" customWidth="1"/>
    <col min="15" max="15" width="11" customWidth="1"/>
  </cols>
  <sheetData>
    <row r="1" spans="1:17" x14ac:dyDescent="0.25">
      <c r="A1" t="s">
        <v>107</v>
      </c>
    </row>
    <row r="2" spans="1:17" x14ac:dyDescent="0.25">
      <c r="A2" t="s">
        <v>125</v>
      </c>
    </row>
    <row r="4" spans="1:17" ht="15.75" thickBot="1" x14ac:dyDescent="0.3"/>
    <row r="5" spans="1:17" ht="15.75" thickBot="1" x14ac:dyDescent="0.3">
      <c r="D5" s="518" t="s">
        <v>123</v>
      </c>
      <c r="E5" s="519"/>
      <c r="F5" s="518" t="s">
        <v>124</v>
      </c>
      <c r="G5" s="519"/>
      <c r="H5" s="518" t="s">
        <v>106</v>
      </c>
      <c r="I5" s="519"/>
      <c r="J5" s="518" t="s">
        <v>122</v>
      </c>
      <c r="K5" s="524"/>
      <c r="L5" s="524"/>
      <c r="M5" s="519"/>
    </row>
    <row r="6" spans="1:17" ht="15.75" customHeight="1" thickBot="1" x14ac:dyDescent="0.3">
      <c r="A6" s="495" t="s">
        <v>1</v>
      </c>
      <c r="B6" s="498" t="s">
        <v>0</v>
      </c>
      <c r="C6" s="501" t="s">
        <v>2</v>
      </c>
      <c r="D6" s="520" t="s">
        <v>86</v>
      </c>
      <c r="E6" s="521"/>
      <c r="F6" s="520" t="s">
        <v>78</v>
      </c>
      <c r="G6" s="521"/>
      <c r="H6" s="520" t="s">
        <v>78</v>
      </c>
      <c r="I6" s="521"/>
      <c r="J6" s="523" t="s">
        <v>77</v>
      </c>
      <c r="K6" s="523"/>
      <c r="L6" s="520" t="s">
        <v>78</v>
      </c>
      <c r="M6" s="521"/>
      <c r="N6" s="512" t="s">
        <v>88</v>
      </c>
      <c r="O6" s="513"/>
      <c r="P6" s="514"/>
    </row>
    <row r="7" spans="1:17" ht="30.75" customHeight="1" thickBot="1" x14ac:dyDescent="0.3">
      <c r="A7" s="516"/>
      <c r="B7" s="515"/>
      <c r="C7" s="517"/>
      <c r="D7" s="187" t="s">
        <v>45</v>
      </c>
      <c r="E7" s="223" t="s">
        <v>46</v>
      </c>
      <c r="F7" s="187" t="s">
        <v>45</v>
      </c>
      <c r="G7" s="223" t="s">
        <v>46</v>
      </c>
      <c r="H7" s="187" t="s">
        <v>45</v>
      </c>
      <c r="I7" s="223" t="s">
        <v>46</v>
      </c>
      <c r="J7" s="188" t="s">
        <v>45</v>
      </c>
      <c r="K7" s="32" t="s">
        <v>46</v>
      </c>
      <c r="L7" s="187" t="s">
        <v>45</v>
      </c>
      <c r="M7" s="223" t="s">
        <v>46</v>
      </c>
      <c r="N7" s="228" t="s">
        <v>89</v>
      </c>
      <c r="O7" s="226" t="s">
        <v>128</v>
      </c>
      <c r="P7" s="229" t="s">
        <v>90</v>
      </c>
    </row>
    <row r="8" spans="1:17" x14ac:dyDescent="0.25">
      <c r="A8" s="189" t="s">
        <v>56</v>
      </c>
      <c r="B8" s="195" t="s">
        <v>3</v>
      </c>
      <c r="C8" s="186" t="s">
        <v>65</v>
      </c>
      <c r="D8" s="339" t="s">
        <v>87</v>
      </c>
      <c r="E8" s="231" t="s">
        <v>87</v>
      </c>
      <c r="F8" s="231" t="s">
        <v>87</v>
      </c>
      <c r="G8" s="340" t="s">
        <v>87</v>
      </c>
      <c r="H8" s="339" t="s">
        <v>87</v>
      </c>
      <c r="I8" s="340" t="s">
        <v>87</v>
      </c>
      <c r="J8" s="337">
        <f>SUM(Adult!G15:H17)</f>
        <v>3</v>
      </c>
      <c r="K8" s="230">
        <f>SUM(Adult!E15:F17)</f>
        <v>131</v>
      </c>
      <c r="L8" s="230">
        <f>SUM(Adult!K15:L17)</f>
        <v>4</v>
      </c>
      <c r="M8" s="230">
        <f>SUM(Adult!I15:J17)</f>
        <v>217</v>
      </c>
      <c r="N8" s="232">
        <f>J8/SUM(J8:K8)</f>
        <v>2.2388059701492536E-2</v>
      </c>
      <c r="O8" s="254" t="s">
        <v>87</v>
      </c>
      <c r="P8" s="233">
        <f>L8/SUM(L8:M8)</f>
        <v>1.8099547511312219E-2</v>
      </c>
    </row>
    <row r="9" spans="1:17" x14ac:dyDescent="0.25">
      <c r="A9" s="190" t="s">
        <v>4</v>
      </c>
      <c r="B9" s="199" t="s">
        <v>3</v>
      </c>
      <c r="C9" s="224" t="s">
        <v>5</v>
      </c>
      <c r="D9" s="365">
        <v>4</v>
      </c>
      <c r="E9" s="366">
        <v>96</v>
      </c>
      <c r="F9" s="366">
        <v>0</v>
      </c>
      <c r="G9" s="367">
        <v>100</v>
      </c>
      <c r="H9" s="341">
        <v>0</v>
      </c>
      <c r="I9" s="342">
        <v>100</v>
      </c>
      <c r="J9" s="338" t="s">
        <v>87</v>
      </c>
      <c r="K9" s="234" t="s">
        <v>87</v>
      </c>
      <c r="L9" s="234" t="s">
        <v>87</v>
      </c>
      <c r="M9" s="234" t="s">
        <v>87</v>
      </c>
      <c r="N9" s="235" t="s">
        <v>87</v>
      </c>
      <c r="O9" s="236">
        <f>D9/SUM(D9:E9)</f>
        <v>0.04</v>
      </c>
      <c r="P9" s="237">
        <f>SUM(F9,H9)/SUM(F9:I9)</f>
        <v>0</v>
      </c>
    </row>
    <row r="10" spans="1:17" x14ac:dyDescent="0.25">
      <c r="A10" s="208" t="s">
        <v>16</v>
      </c>
      <c r="B10" s="201" t="s">
        <v>3</v>
      </c>
      <c r="C10" s="225" t="s">
        <v>17</v>
      </c>
      <c r="D10" s="439" t="s">
        <v>87</v>
      </c>
      <c r="E10" s="234" t="s">
        <v>87</v>
      </c>
      <c r="F10" s="234" t="s">
        <v>87</v>
      </c>
      <c r="G10" s="440" t="s">
        <v>87</v>
      </c>
      <c r="H10" s="341">
        <v>0</v>
      </c>
      <c r="I10" s="342">
        <v>100</v>
      </c>
      <c r="J10" s="338" t="s">
        <v>87</v>
      </c>
      <c r="K10" s="234" t="s">
        <v>87</v>
      </c>
      <c r="L10" s="234" t="s">
        <v>87</v>
      </c>
      <c r="M10" s="234" t="s">
        <v>87</v>
      </c>
      <c r="N10" s="235" t="s">
        <v>87</v>
      </c>
      <c r="O10" s="238" t="s">
        <v>87</v>
      </c>
      <c r="P10" s="237">
        <f>SUM(F10,H10)/SUM(F10:I10)</f>
        <v>0</v>
      </c>
    </row>
    <row r="11" spans="1:17" x14ac:dyDescent="0.25">
      <c r="A11" s="368" t="s">
        <v>18</v>
      </c>
      <c r="B11" s="369" t="s">
        <v>3</v>
      </c>
      <c r="C11" s="370" t="s">
        <v>17</v>
      </c>
      <c r="D11" s="441" t="s">
        <v>87</v>
      </c>
      <c r="E11" s="371" t="s">
        <v>87</v>
      </c>
      <c r="F11" s="371" t="s">
        <v>87</v>
      </c>
      <c r="G11" s="442" t="s">
        <v>87</v>
      </c>
      <c r="H11" s="372">
        <v>0</v>
      </c>
      <c r="I11" s="373">
        <v>100</v>
      </c>
      <c r="J11" s="374" t="s">
        <v>87</v>
      </c>
      <c r="K11" s="371" t="s">
        <v>87</v>
      </c>
      <c r="L11" s="371" t="s">
        <v>87</v>
      </c>
      <c r="M11" s="371" t="s">
        <v>87</v>
      </c>
      <c r="N11" s="375" t="s">
        <v>87</v>
      </c>
      <c r="O11" s="376" t="s">
        <v>87</v>
      </c>
      <c r="P11" s="377">
        <f>SUM(F11,H11)/SUM(F11:I11)</f>
        <v>0</v>
      </c>
    </row>
    <row r="12" spans="1:17" ht="15.75" thickBot="1" x14ac:dyDescent="0.3">
      <c r="A12" s="409" t="s">
        <v>129</v>
      </c>
      <c r="B12" s="410" t="s">
        <v>3</v>
      </c>
      <c r="C12" s="411"/>
      <c r="D12" s="443">
        <f>SUM(D8:D11)</f>
        <v>4</v>
      </c>
      <c r="E12" s="412">
        <f t="shared" ref="E12:M12" si="0">SUM(E8:E11)</f>
        <v>96</v>
      </c>
      <c r="F12" s="412">
        <f t="shared" si="0"/>
        <v>0</v>
      </c>
      <c r="G12" s="444">
        <f t="shared" si="0"/>
        <v>100</v>
      </c>
      <c r="H12" s="443">
        <f t="shared" si="0"/>
        <v>0</v>
      </c>
      <c r="I12" s="444">
        <f t="shared" si="0"/>
        <v>300</v>
      </c>
      <c r="J12" s="413">
        <f t="shared" si="0"/>
        <v>3</v>
      </c>
      <c r="K12" s="412">
        <f t="shared" si="0"/>
        <v>131</v>
      </c>
      <c r="L12" s="412">
        <f t="shared" si="0"/>
        <v>4</v>
      </c>
      <c r="M12" s="412">
        <f t="shared" si="0"/>
        <v>217</v>
      </c>
      <c r="N12" s="414">
        <f>J12/SUM(J12:K12)</f>
        <v>2.2388059701492536E-2</v>
      </c>
      <c r="O12" s="415">
        <f>D12/SUM(D12:E12)</f>
        <v>0.04</v>
      </c>
      <c r="P12" s="416">
        <f>SUM(F12,H12,L12)/SUM(F12:I12,L12:M12)</f>
        <v>6.4412238325281803E-3</v>
      </c>
      <c r="Q12" s="191" t="s">
        <v>136</v>
      </c>
    </row>
    <row r="13" spans="1:17" ht="17.25" x14ac:dyDescent="0.25">
      <c r="A13" s="213" t="s">
        <v>66</v>
      </c>
      <c r="B13" s="214" t="s">
        <v>47</v>
      </c>
      <c r="C13" s="215" t="s">
        <v>114</v>
      </c>
      <c r="D13" s="241" t="s">
        <v>87</v>
      </c>
      <c r="E13" s="241" t="s">
        <v>87</v>
      </c>
      <c r="F13" s="241" t="s">
        <v>87</v>
      </c>
      <c r="G13" s="242" t="s">
        <v>87</v>
      </c>
      <c r="H13" s="343" t="s">
        <v>87</v>
      </c>
      <c r="I13" s="344" t="s">
        <v>87</v>
      </c>
      <c r="J13" s="239">
        <f>SUM(Adult!G18:H20)</f>
        <v>46</v>
      </c>
      <c r="K13" s="240">
        <f>SUM(Adult!E18:F20)</f>
        <v>105</v>
      </c>
      <c r="L13" s="240">
        <f>SUM(Adult!K18:L20)</f>
        <v>31</v>
      </c>
      <c r="M13" s="240">
        <f>SUM(Adult!I18:J20)</f>
        <v>220</v>
      </c>
      <c r="N13" s="232">
        <f>J13/SUM(J13:K13)</f>
        <v>0.30463576158940397</v>
      </c>
      <c r="O13" s="254" t="s">
        <v>87</v>
      </c>
      <c r="P13" s="233">
        <f>L13/SUM(L13:M13)</f>
        <v>0.12350597609561753</v>
      </c>
    </row>
    <row r="14" spans="1:17" ht="17.25" x14ac:dyDescent="0.25">
      <c r="A14" s="206" t="s">
        <v>7</v>
      </c>
      <c r="B14" s="196" t="s">
        <v>47</v>
      </c>
      <c r="C14" s="207" t="s">
        <v>8</v>
      </c>
      <c r="D14" s="200">
        <v>17</v>
      </c>
      <c r="E14" s="200">
        <v>83</v>
      </c>
      <c r="F14" s="200">
        <v>12</v>
      </c>
      <c r="G14" s="329">
        <v>88</v>
      </c>
      <c r="H14" s="345">
        <v>8</v>
      </c>
      <c r="I14" s="346">
        <v>107</v>
      </c>
      <c r="J14" s="243" t="s">
        <v>87</v>
      </c>
      <c r="K14" s="244" t="s">
        <v>87</v>
      </c>
      <c r="L14" s="244" t="s">
        <v>87</v>
      </c>
      <c r="M14" s="244" t="s">
        <v>87</v>
      </c>
      <c r="N14" s="235" t="s">
        <v>87</v>
      </c>
      <c r="O14" s="236">
        <f>D14/SUM(D14:E14)</f>
        <v>0.17</v>
      </c>
      <c r="P14" s="237">
        <f>SUM(F14,H14)/SUM(F14:I14)</f>
        <v>9.3023255813953487E-2</v>
      </c>
    </row>
    <row r="15" spans="1:17" ht="17.25" x14ac:dyDescent="0.25">
      <c r="A15" s="206" t="s">
        <v>10</v>
      </c>
      <c r="B15" s="196" t="s">
        <v>47</v>
      </c>
      <c r="C15" s="207" t="s">
        <v>8</v>
      </c>
      <c r="D15" s="200">
        <v>13</v>
      </c>
      <c r="E15" s="200">
        <v>87</v>
      </c>
      <c r="F15" s="200">
        <v>5</v>
      </c>
      <c r="G15" s="329">
        <v>95</v>
      </c>
      <c r="H15" s="345">
        <v>4</v>
      </c>
      <c r="I15" s="346">
        <v>96</v>
      </c>
      <c r="J15" s="243" t="s">
        <v>87</v>
      </c>
      <c r="K15" s="244" t="s">
        <v>87</v>
      </c>
      <c r="L15" s="244" t="s">
        <v>87</v>
      </c>
      <c r="M15" s="244" t="s">
        <v>87</v>
      </c>
      <c r="N15" s="235" t="s">
        <v>87</v>
      </c>
      <c r="O15" s="236">
        <f>D15/SUM(D15:E15)</f>
        <v>0.13</v>
      </c>
      <c r="P15" s="237">
        <f>SUM(F15,H15)/SUM(F15:I15)</f>
        <v>4.4999999999999998E-2</v>
      </c>
    </row>
    <row r="16" spans="1:17" ht="17.25" x14ac:dyDescent="0.25">
      <c r="A16" s="396" t="s">
        <v>27</v>
      </c>
      <c r="B16" s="378" t="s">
        <v>47</v>
      </c>
      <c r="C16" s="397" t="s">
        <v>8</v>
      </c>
      <c r="D16" s="382" t="s">
        <v>87</v>
      </c>
      <c r="E16" s="382" t="s">
        <v>87</v>
      </c>
      <c r="F16" s="382" t="s">
        <v>87</v>
      </c>
      <c r="G16" s="398" t="s">
        <v>87</v>
      </c>
      <c r="H16" s="379">
        <v>6</v>
      </c>
      <c r="I16" s="380">
        <v>94</v>
      </c>
      <c r="J16" s="381" t="s">
        <v>87</v>
      </c>
      <c r="K16" s="382" t="s">
        <v>87</v>
      </c>
      <c r="L16" s="382" t="s">
        <v>87</v>
      </c>
      <c r="M16" s="382" t="s">
        <v>87</v>
      </c>
      <c r="N16" s="375" t="s">
        <v>87</v>
      </c>
      <c r="O16" s="376" t="s">
        <v>87</v>
      </c>
      <c r="P16" s="377">
        <f>SUM(F16,H16)/SUM(F16:I16)</f>
        <v>0.06</v>
      </c>
    </row>
    <row r="17" spans="1:17" ht="18" thickBot="1" x14ac:dyDescent="0.3">
      <c r="A17" s="408" t="s">
        <v>129</v>
      </c>
      <c r="B17" s="417" t="s">
        <v>82</v>
      </c>
      <c r="C17" s="418"/>
      <c r="D17" s="419">
        <f>SUM(D13:D16)</f>
        <v>30</v>
      </c>
      <c r="E17" s="419">
        <f t="shared" ref="E17" si="1">SUM(E13:E16)</f>
        <v>170</v>
      </c>
      <c r="F17" s="419">
        <f t="shared" ref="F17" si="2">SUM(F13:F16)</f>
        <v>17</v>
      </c>
      <c r="G17" s="420">
        <f t="shared" ref="G17" si="3">SUM(G13:G16)</f>
        <v>183</v>
      </c>
      <c r="H17" s="421">
        <f t="shared" ref="H17" si="4">SUM(H13:H16)</f>
        <v>18</v>
      </c>
      <c r="I17" s="422">
        <f t="shared" ref="I17" si="5">SUM(I13:I16)</f>
        <v>297</v>
      </c>
      <c r="J17" s="423">
        <f t="shared" ref="J17" si="6">SUM(J13:J16)</f>
        <v>46</v>
      </c>
      <c r="K17" s="419">
        <f t="shared" ref="K17" si="7">SUM(K13:K16)</f>
        <v>105</v>
      </c>
      <c r="L17" s="419">
        <f t="shared" ref="L17" si="8">SUM(L13:L16)</f>
        <v>31</v>
      </c>
      <c r="M17" s="419">
        <f t="shared" ref="M17" si="9">SUM(M13:M16)</f>
        <v>220</v>
      </c>
      <c r="N17" s="414">
        <f>J17/SUM(J17:K17)</f>
        <v>0.30463576158940397</v>
      </c>
      <c r="O17" s="415">
        <f>D17/SUM(D17:E17)</f>
        <v>0.15</v>
      </c>
      <c r="P17" s="416">
        <f>SUM(F17,H17,L17)/SUM(F17:I17,L17:M17)</f>
        <v>8.6161879895561358E-2</v>
      </c>
      <c r="Q17" s="445" t="s">
        <v>132</v>
      </c>
    </row>
    <row r="18" spans="1:17" ht="17.25" x14ac:dyDescent="0.25">
      <c r="A18" s="216" t="s">
        <v>68</v>
      </c>
      <c r="B18" s="404" t="s">
        <v>53</v>
      </c>
      <c r="C18" s="217" t="s">
        <v>115</v>
      </c>
      <c r="D18" s="247" t="s">
        <v>87</v>
      </c>
      <c r="E18" s="247" t="s">
        <v>87</v>
      </c>
      <c r="F18" s="247" t="s">
        <v>87</v>
      </c>
      <c r="G18" s="248" t="s">
        <v>87</v>
      </c>
      <c r="H18" s="347" t="s">
        <v>87</v>
      </c>
      <c r="I18" s="348" t="s">
        <v>87</v>
      </c>
      <c r="J18" s="245">
        <f>SUM(Adult!G21:H23)</f>
        <v>8</v>
      </c>
      <c r="K18" s="246">
        <f>SUM(Adult!E21:F23)</f>
        <v>231</v>
      </c>
      <c r="L18" s="246">
        <f>SUM(Adult!K21:L23)</f>
        <v>1</v>
      </c>
      <c r="M18" s="246">
        <f>SUM(Adult!I21:J23)</f>
        <v>127</v>
      </c>
      <c r="N18" s="232">
        <f>J18/SUM(J18:K18)</f>
        <v>3.3472803347280332E-2</v>
      </c>
      <c r="O18" s="254" t="s">
        <v>87</v>
      </c>
      <c r="P18" s="233">
        <f>L18/SUM(L18:M18)</f>
        <v>7.8125E-3</v>
      </c>
    </row>
    <row r="19" spans="1:17" ht="17.25" x14ac:dyDescent="0.25">
      <c r="A19" s="204" t="s">
        <v>12</v>
      </c>
      <c r="B19" s="197" t="s">
        <v>53</v>
      </c>
      <c r="C19" s="205" t="s">
        <v>5</v>
      </c>
      <c r="D19" s="198">
        <v>14</v>
      </c>
      <c r="E19" s="198">
        <v>86</v>
      </c>
      <c r="F19" s="198">
        <v>6</v>
      </c>
      <c r="G19" s="330">
        <v>94</v>
      </c>
      <c r="H19" s="349">
        <v>3</v>
      </c>
      <c r="I19" s="350">
        <v>108</v>
      </c>
      <c r="J19" s="249" t="s">
        <v>87</v>
      </c>
      <c r="K19" s="250" t="s">
        <v>87</v>
      </c>
      <c r="L19" s="250" t="s">
        <v>87</v>
      </c>
      <c r="M19" s="250" t="s">
        <v>87</v>
      </c>
      <c r="N19" s="235" t="s">
        <v>87</v>
      </c>
      <c r="O19" s="236">
        <f>D19/SUM(D19:E19)</f>
        <v>0.14000000000000001</v>
      </c>
      <c r="P19" s="237">
        <f>SUM(F19,H19)/SUM(F19:I19)</f>
        <v>4.2654028436018961E-2</v>
      </c>
    </row>
    <row r="20" spans="1:17" ht="17.25" x14ac:dyDescent="0.25">
      <c r="A20" s="204" t="s">
        <v>14</v>
      </c>
      <c r="B20" s="197" t="s">
        <v>53</v>
      </c>
      <c r="C20" s="205" t="s">
        <v>5</v>
      </c>
      <c r="D20" s="198">
        <v>7</v>
      </c>
      <c r="E20" s="198">
        <v>93</v>
      </c>
      <c r="F20" s="198">
        <v>1</v>
      </c>
      <c r="G20" s="330">
        <v>99</v>
      </c>
      <c r="H20" s="349">
        <v>2</v>
      </c>
      <c r="I20" s="350">
        <v>105</v>
      </c>
      <c r="J20" s="249" t="s">
        <v>87</v>
      </c>
      <c r="K20" s="250" t="s">
        <v>87</v>
      </c>
      <c r="L20" s="250" t="s">
        <v>87</v>
      </c>
      <c r="M20" s="250" t="s">
        <v>87</v>
      </c>
      <c r="N20" s="235" t="s">
        <v>87</v>
      </c>
      <c r="O20" s="236">
        <f>D20/SUM(D20:E20)</f>
        <v>7.0000000000000007E-2</v>
      </c>
      <c r="P20" s="237">
        <f>SUM(F20,H20)/SUM(F20:I20)</f>
        <v>1.4492753623188406E-2</v>
      </c>
    </row>
    <row r="21" spans="1:17" ht="17.25" x14ac:dyDescent="0.25">
      <c r="A21" s="399" t="s">
        <v>28</v>
      </c>
      <c r="B21" s="383" t="s">
        <v>53</v>
      </c>
      <c r="C21" s="400" t="s">
        <v>5</v>
      </c>
      <c r="D21" s="387" t="s">
        <v>87</v>
      </c>
      <c r="E21" s="387" t="s">
        <v>87</v>
      </c>
      <c r="F21" s="387" t="s">
        <v>87</v>
      </c>
      <c r="G21" s="401" t="s">
        <v>87</v>
      </c>
      <c r="H21" s="384">
        <v>2</v>
      </c>
      <c r="I21" s="385">
        <v>117</v>
      </c>
      <c r="J21" s="386" t="s">
        <v>87</v>
      </c>
      <c r="K21" s="387" t="s">
        <v>87</v>
      </c>
      <c r="L21" s="387" t="s">
        <v>87</v>
      </c>
      <c r="M21" s="387" t="s">
        <v>87</v>
      </c>
      <c r="N21" s="375" t="s">
        <v>87</v>
      </c>
      <c r="O21" s="376" t="s">
        <v>87</v>
      </c>
      <c r="P21" s="377">
        <f>SUM(F21,H21)/SUM(F21:I21)</f>
        <v>1.680672268907563E-2</v>
      </c>
    </row>
    <row r="22" spans="1:17" ht="18" thickBot="1" x14ac:dyDescent="0.3">
      <c r="A22" s="407" t="s">
        <v>129</v>
      </c>
      <c r="B22" s="424" t="s">
        <v>83</v>
      </c>
      <c r="C22" s="425"/>
      <c r="D22" s="426">
        <f>SUM(D18:D21)</f>
        <v>21</v>
      </c>
      <c r="E22" s="426">
        <f t="shared" ref="E22" si="10">SUM(E18:E21)</f>
        <v>179</v>
      </c>
      <c r="F22" s="426">
        <f t="shared" ref="F22" si="11">SUM(F18:F21)</f>
        <v>7</v>
      </c>
      <c r="G22" s="427">
        <f t="shared" ref="G22" si="12">SUM(G18:G21)</f>
        <v>193</v>
      </c>
      <c r="H22" s="428">
        <f t="shared" ref="H22" si="13">SUM(H18:H21)</f>
        <v>7</v>
      </c>
      <c r="I22" s="429">
        <f t="shared" ref="I22" si="14">SUM(I18:I21)</f>
        <v>330</v>
      </c>
      <c r="J22" s="430">
        <f t="shared" ref="J22" si="15">SUM(J18:J21)</f>
        <v>8</v>
      </c>
      <c r="K22" s="426">
        <f t="shared" ref="K22" si="16">SUM(K18:K21)</f>
        <v>231</v>
      </c>
      <c r="L22" s="426">
        <f t="shared" ref="L22" si="17">SUM(L18:L21)</f>
        <v>1</v>
      </c>
      <c r="M22" s="426">
        <f t="shared" ref="M22" si="18">SUM(M18:M21)</f>
        <v>127</v>
      </c>
      <c r="N22" s="414">
        <f>J22/SUM(J22:K22)</f>
        <v>3.3472803347280332E-2</v>
      </c>
      <c r="O22" s="415">
        <f>D22/SUM(D22:E22)</f>
        <v>0.105</v>
      </c>
      <c r="P22" s="416">
        <f>SUM(F22,H22,L22)/SUM(F22:I22,L22:M22)</f>
        <v>2.2556390977443608E-2</v>
      </c>
      <c r="Q22" s="445" t="s">
        <v>133</v>
      </c>
    </row>
    <row r="23" spans="1:17" ht="17.25" x14ac:dyDescent="0.25">
      <c r="A23" s="218" t="s">
        <v>29</v>
      </c>
      <c r="B23" s="403" t="s">
        <v>57</v>
      </c>
      <c r="C23" s="219" t="s">
        <v>30</v>
      </c>
      <c r="D23" s="252" t="s">
        <v>87</v>
      </c>
      <c r="E23" s="252" t="s">
        <v>87</v>
      </c>
      <c r="F23" s="252" t="s">
        <v>87</v>
      </c>
      <c r="G23" s="331" t="s">
        <v>87</v>
      </c>
      <c r="H23" s="351">
        <v>0</v>
      </c>
      <c r="I23" s="352">
        <v>133</v>
      </c>
      <c r="J23" s="251" t="s">
        <v>87</v>
      </c>
      <c r="K23" s="252" t="s">
        <v>87</v>
      </c>
      <c r="L23" s="252" t="s">
        <v>87</v>
      </c>
      <c r="M23" s="252" t="s">
        <v>87</v>
      </c>
      <c r="N23" s="253" t="s">
        <v>87</v>
      </c>
      <c r="O23" s="254" t="s">
        <v>87</v>
      </c>
      <c r="P23" s="233">
        <f t="shared" ref="P23:P28" si="19">SUM(F23,H23)/SUM(F23:I23)</f>
        <v>0</v>
      </c>
    </row>
    <row r="24" spans="1:17" ht="17.25" x14ac:dyDescent="0.25">
      <c r="A24" s="209" t="s">
        <v>31</v>
      </c>
      <c r="B24" s="202" t="s">
        <v>57</v>
      </c>
      <c r="C24" s="210" t="s">
        <v>5</v>
      </c>
      <c r="D24" s="256" t="s">
        <v>87</v>
      </c>
      <c r="E24" s="256" t="s">
        <v>87</v>
      </c>
      <c r="F24" s="256" t="s">
        <v>87</v>
      </c>
      <c r="G24" s="332" t="s">
        <v>87</v>
      </c>
      <c r="H24" s="353">
        <v>3</v>
      </c>
      <c r="I24" s="354">
        <v>97</v>
      </c>
      <c r="J24" s="255" t="s">
        <v>87</v>
      </c>
      <c r="K24" s="256" t="s">
        <v>87</v>
      </c>
      <c r="L24" s="256" t="s">
        <v>87</v>
      </c>
      <c r="M24" s="256" t="s">
        <v>87</v>
      </c>
      <c r="N24" s="235" t="s">
        <v>87</v>
      </c>
      <c r="O24" s="238" t="s">
        <v>87</v>
      </c>
      <c r="P24" s="237">
        <f t="shared" si="19"/>
        <v>0.03</v>
      </c>
    </row>
    <row r="25" spans="1:17" ht="17.25" x14ac:dyDescent="0.25">
      <c r="A25" s="388" t="s">
        <v>33</v>
      </c>
      <c r="B25" s="389" t="s">
        <v>57</v>
      </c>
      <c r="C25" s="390" t="s">
        <v>5</v>
      </c>
      <c r="D25" s="391" t="s">
        <v>87</v>
      </c>
      <c r="E25" s="391" t="s">
        <v>87</v>
      </c>
      <c r="F25" s="391" t="s">
        <v>87</v>
      </c>
      <c r="G25" s="392" t="s">
        <v>87</v>
      </c>
      <c r="H25" s="393">
        <v>0</v>
      </c>
      <c r="I25" s="394">
        <v>170</v>
      </c>
      <c r="J25" s="395" t="s">
        <v>87</v>
      </c>
      <c r="K25" s="391" t="s">
        <v>87</v>
      </c>
      <c r="L25" s="391" t="s">
        <v>87</v>
      </c>
      <c r="M25" s="391" t="s">
        <v>87</v>
      </c>
      <c r="N25" s="375" t="s">
        <v>87</v>
      </c>
      <c r="O25" s="376" t="s">
        <v>87</v>
      </c>
      <c r="P25" s="377">
        <f t="shared" ref="P25" si="20">SUM(F25,H25)/SUM(F25:I25)</f>
        <v>0</v>
      </c>
    </row>
    <row r="26" spans="1:17" ht="18" thickBot="1" x14ac:dyDescent="0.3">
      <c r="A26" s="406" t="s">
        <v>129</v>
      </c>
      <c r="B26" s="431" t="s">
        <v>130</v>
      </c>
      <c r="C26" s="432"/>
      <c r="D26" s="258" t="s">
        <v>87</v>
      </c>
      <c r="E26" s="258" t="s">
        <v>87</v>
      </c>
      <c r="F26" s="258" t="s">
        <v>87</v>
      </c>
      <c r="G26" s="333" t="s">
        <v>87</v>
      </c>
      <c r="H26" s="433">
        <f t="shared" ref="H26:I26" si="21">SUM(H23:H25)</f>
        <v>3</v>
      </c>
      <c r="I26" s="434">
        <f t="shared" si="21"/>
        <v>400</v>
      </c>
      <c r="J26" s="257" t="s">
        <v>87</v>
      </c>
      <c r="K26" s="258" t="s">
        <v>87</v>
      </c>
      <c r="L26" s="258" t="s">
        <v>87</v>
      </c>
      <c r="M26" s="258" t="s">
        <v>87</v>
      </c>
      <c r="N26" s="414" t="s">
        <v>87</v>
      </c>
      <c r="O26" s="415" t="s">
        <v>87</v>
      </c>
      <c r="P26" s="416">
        <f>SUM(F26,H26,L26)/SUM(F26:I26,L26:M26)</f>
        <v>7.4441687344913151E-3</v>
      </c>
      <c r="Q26" s="445" t="s">
        <v>134</v>
      </c>
    </row>
    <row r="27" spans="1:17" ht="17.25" x14ac:dyDescent="0.25">
      <c r="A27" s="220" t="s">
        <v>21</v>
      </c>
      <c r="B27" s="402" t="s">
        <v>105</v>
      </c>
      <c r="C27" s="222" t="s">
        <v>22</v>
      </c>
      <c r="D27" s="260" t="s">
        <v>87</v>
      </c>
      <c r="E27" s="260" t="s">
        <v>87</v>
      </c>
      <c r="F27" s="260" t="s">
        <v>87</v>
      </c>
      <c r="G27" s="334" t="s">
        <v>87</v>
      </c>
      <c r="H27" s="355">
        <v>1</v>
      </c>
      <c r="I27" s="356">
        <v>101</v>
      </c>
      <c r="J27" s="259" t="s">
        <v>87</v>
      </c>
      <c r="K27" s="260" t="s">
        <v>87</v>
      </c>
      <c r="L27" s="260" t="s">
        <v>87</v>
      </c>
      <c r="M27" s="260" t="s">
        <v>87</v>
      </c>
      <c r="N27" s="253" t="s">
        <v>87</v>
      </c>
      <c r="O27" s="254" t="s">
        <v>87</v>
      </c>
      <c r="P27" s="233">
        <f t="shared" si="19"/>
        <v>9.8039215686274508E-3</v>
      </c>
    </row>
    <row r="28" spans="1:17" ht="17.25" x14ac:dyDescent="0.25">
      <c r="A28" s="211" t="s">
        <v>19</v>
      </c>
      <c r="B28" s="203" t="s">
        <v>105</v>
      </c>
      <c r="C28" s="212" t="s">
        <v>5</v>
      </c>
      <c r="D28" s="262" t="s">
        <v>87</v>
      </c>
      <c r="E28" s="262" t="s">
        <v>87</v>
      </c>
      <c r="F28" s="262" t="s">
        <v>87</v>
      </c>
      <c r="G28" s="335" t="s">
        <v>87</v>
      </c>
      <c r="H28" s="357">
        <v>0</v>
      </c>
      <c r="I28" s="358">
        <v>150</v>
      </c>
      <c r="J28" s="261" t="s">
        <v>87</v>
      </c>
      <c r="K28" s="262" t="s">
        <v>87</v>
      </c>
      <c r="L28" s="262" t="s">
        <v>87</v>
      </c>
      <c r="M28" s="262" t="s">
        <v>87</v>
      </c>
      <c r="N28" s="235" t="s">
        <v>87</v>
      </c>
      <c r="O28" s="238" t="s">
        <v>87</v>
      </c>
      <c r="P28" s="237">
        <f t="shared" si="19"/>
        <v>0</v>
      </c>
    </row>
    <row r="29" spans="1:17" ht="17.25" x14ac:dyDescent="0.25">
      <c r="A29" s="220" t="s">
        <v>24</v>
      </c>
      <c r="B29" s="221" t="s">
        <v>105</v>
      </c>
      <c r="C29" s="222" t="s">
        <v>25</v>
      </c>
      <c r="D29" s="260" t="s">
        <v>87</v>
      </c>
      <c r="E29" s="260" t="s">
        <v>87</v>
      </c>
      <c r="F29" s="260" t="s">
        <v>87</v>
      </c>
      <c r="G29" s="334" t="s">
        <v>87</v>
      </c>
      <c r="H29" s="355">
        <v>1</v>
      </c>
      <c r="I29" s="356">
        <v>150</v>
      </c>
      <c r="J29" s="259" t="s">
        <v>87</v>
      </c>
      <c r="K29" s="260" t="s">
        <v>87</v>
      </c>
      <c r="L29" s="260" t="s">
        <v>87</v>
      </c>
      <c r="M29" s="260" t="s">
        <v>87</v>
      </c>
      <c r="N29" s="375" t="s">
        <v>87</v>
      </c>
      <c r="O29" s="376" t="s">
        <v>87</v>
      </c>
      <c r="P29" s="377">
        <f t="shared" ref="P29" si="22">SUM(F29,H29)/SUM(F29:I29)</f>
        <v>6.6225165562913907E-3</v>
      </c>
    </row>
    <row r="30" spans="1:17" ht="18" thickBot="1" x14ac:dyDescent="0.3">
      <c r="A30" s="405" t="s">
        <v>129</v>
      </c>
      <c r="B30" s="435" t="s">
        <v>142</v>
      </c>
      <c r="C30" s="436"/>
      <c r="D30" s="264" t="s">
        <v>87</v>
      </c>
      <c r="E30" s="264" t="s">
        <v>87</v>
      </c>
      <c r="F30" s="264" t="s">
        <v>87</v>
      </c>
      <c r="G30" s="336" t="s">
        <v>87</v>
      </c>
      <c r="H30" s="437">
        <f t="shared" ref="H30" si="23">SUM(H27:H29)</f>
        <v>2</v>
      </c>
      <c r="I30" s="438">
        <f t="shared" ref="I30" si="24">SUM(I27:I29)</f>
        <v>401</v>
      </c>
      <c r="J30" s="263" t="s">
        <v>87</v>
      </c>
      <c r="K30" s="264" t="s">
        <v>87</v>
      </c>
      <c r="L30" s="264" t="s">
        <v>87</v>
      </c>
      <c r="M30" s="264" t="s">
        <v>87</v>
      </c>
      <c r="N30" s="414" t="s">
        <v>87</v>
      </c>
      <c r="O30" s="415" t="s">
        <v>87</v>
      </c>
      <c r="P30" s="416">
        <f>SUM(F30,H30,L30)/SUM(F30:I30,L30:M30)</f>
        <v>4.9627791563275434E-3</v>
      </c>
      <c r="Q30" s="445" t="s">
        <v>135</v>
      </c>
    </row>
    <row r="35" spans="1:3" x14ac:dyDescent="0.25">
      <c r="A35" s="143" t="s">
        <v>112</v>
      </c>
    </row>
    <row r="36" spans="1:3" ht="15.75" thickBot="1" x14ac:dyDescent="0.3"/>
    <row r="37" spans="1:3" x14ac:dyDescent="0.25">
      <c r="B37" s="495" t="s">
        <v>101</v>
      </c>
      <c r="C37" s="227"/>
    </row>
    <row r="38" spans="1:3" ht="15.75" thickBot="1" x14ac:dyDescent="0.3">
      <c r="B38" s="497"/>
      <c r="C38" s="275" t="s">
        <v>91</v>
      </c>
    </row>
    <row r="39" spans="1:3" ht="15.75" thickBot="1" x14ac:dyDescent="0.3">
      <c r="A39" s="511" t="s">
        <v>89</v>
      </c>
      <c r="B39" s="273" t="s">
        <v>92</v>
      </c>
      <c r="C39" s="276">
        <v>2.2388059701492536E-2</v>
      </c>
    </row>
    <row r="40" spans="1:3" ht="30.75" thickBot="1" x14ac:dyDescent="0.3">
      <c r="A40" s="508"/>
      <c r="B40" s="274" t="s">
        <v>93</v>
      </c>
      <c r="C40" s="285">
        <v>0.30463576158940397</v>
      </c>
    </row>
    <row r="41" spans="1:3" ht="30.75" thickBot="1" x14ac:dyDescent="0.3">
      <c r="A41" s="522"/>
      <c r="B41" s="277" t="s">
        <v>94</v>
      </c>
      <c r="C41" s="286">
        <v>3.3472803347280332E-2</v>
      </c>
    </row>
    <row r="42" spans="1:3" ht="15.75" thickBot="1" x14ac:dyDescent="0.3">
      <c r="A42" s="362"/>
      <c r="B42" s="363"/>
      <c r="C42" s="364"/>
    </row>
    <row r="43" spans="1:3" ht="15.75" thickBot="1" x14ac:dyDescent="0.3">
      <c r="A43" s="508" t="s">
        <v>128</v>
      </c>
      <c r="B43" s="272" t="s">
        <v>95</v>
      </c>
      <c r="C43" s="103">
        <v>0.04</v>
      </c>
    </row>
    <row r="44" spans="1:3" ht="30" x14ac:dyDescent="0.25">
      <c r="A44" s="509"/>
      <c r="B44" s="194" t="s">
        <v>96</v>
      </c>
      <c r="C44" s="133">
        <v>0.17</v>
      </c>
    </row>
    <row r="45" spans="1:3" ht="30.75" thickBot="1" x14ac:dyDescent="0.3">
      <c r="A45" s="509"/>
      <c r="B45" s="268" t="s">
        <v>96</v>
      </c>
      <c r="C45" s="134">
        <v>0.13</v>
      </c>
    </row>
    <row r="46" spans="1:3" ht="30" x14ac:dyDescent="0.25">
      <c r="A46" s="509"/>
      <c r="B46" s="269" t="s">
        <v>97</v>
      </c>
      <c r="C46" s="126">
        <v>0.14000000000000001</v>
      </c>
    </row>
    <row r="47" spans="1:3" ht="30.75" thickBot="1" x14ac:dyDescent="0.3">
      <c r="A47" s="510"/>
      <c r="B47" s="162" t="s">
        <v>97</v>
      </c>
      <c r="C47" s="130">
        <v>7.0000000000000007E-2</v>
      </c>
    </row>
    <row r="48" spans="1:3" ht="15.75" thickBot="1" x14ac:dyDescent="0.3">
      <c r="A48" s="359"/>
      <c r="B48" s="360"/>
      <c r="C48" s="361"/>
    </row>
    <row r="49" spans="1:3" x14ac:dyDescent="0.25">
      <c r="A49" s="511" t="s">
        <v>90</v>
      </c>
      <c r="B49" s="265" t="s">
        <v>92</v>
      </c>
      <c r="C49" s="131">
        <v>1.8099547511312219E-2</v>
      </c>
    </row>
    <row r="50" spans="1:3" x14ac:dyDescent="0.25">
      <c r="A50" s="508"/>
      <c r="B50" s="266" t="s">
        <v>95</v>
      </c>
      <c r="C50" s="102">
        <v>0</v>
      </c>
    </row>
    <row r="51" spans="1:3" x14ac:dyDescent="0.25">
      <c r="A51" s="508"/>
      <c r="B51" s="158" t="s">
        <v>98</v>
      </c>
      <c r="C51" s="102">
        <v>0</v>
      </c>
    </row>
    <row r="52" spans="1:3" ht="15.75" thickBot="1" x14ac:dyDescent="0.3">
      <c r="A52" s="509"/>
      <c r="B52" s="159" t="s">
        <v>98</v>
      </c>
      <c r="C52" s="103">
        <v>0</v>
      </c>
    </row>
    <row r="53" spans="1:3" ht="30" x14ac:dyDescent="0.25">
      <c r="A53" s="509"/>
      <c r="B53" s="267" t="s">
        <v>93</v>
      </c>
      <c r="C53" s="132">
        <v>0.12350597609561753</v>
      </c>
    </row>
    <row r="54" spans="1:3" ht="30" x14ac:dyDescent="0.25">
      <c r="A54" s="509"/>
      <c r="B54" s="194" t="s">
        <v>96</v>
      </c>
      <c r="C54" s="133">
        <v>9.3023255813953487E-2</v>
      </c>
    </row>
    <row r="55" spans="1:3" ht="30" x14ac:dyDescent="0.25">
      <c r="A55" s="509"/>
      <c r="B55" s="194" t="s">
        <v>96</v>
      </c>
      <c r="C55" s="133">
        <v>4.4999999999999998E-2</v>
      </c>
    </row>
    <row r="56" spans="1:3" ht="30.75" thickBot="1" x14ac:dyDescent="0.3">
      <c r="A56" s="509"/>
      <c r="B56" s="268" t="s">
        <v>96</v>
      </c>
      <c r="C56" s="134">
        <v>0.06</v>
      </c>
    </row>
    <row r="57" spans="1:3" ht="30" x14ac:dyDescent="0.25">
      <c r="A57" s="509"/>
      <c r="B57" s="160" t="s">
        <v>94</v>
      </c>
      <c r="C57" s="284">
        <v>7.8125E-3</v>
      </c>
    </row>
    <row r="58" spans="1:3" ht="30" x14ac:dyDescent="0.25">
      <c r="A58" s="509"/>
      <c r="B58" s="269" t="s">
        <v>97</v>
      </c>
      <c r="C58" s="126">
        <v>4.2654028436018961E-2</v>
      </c>
    </row>
    <row r="59" spans="1:3" ht="30" x14ac:dyDescent="0.25">
      <c r="A59" s="509"/>
      <c r="B59" s="269" t="s">
        <v>97</v>
      </c>
      <c r="C59" s="126">
        <v>1.4492753623188406E-2</v>
      </c>
    </row>
    <row r="60" spans="1:3" ht="30.75" thickBot="1" x14ac:dyDescent="0.3">
      <c r="A60" s="509"/>
      <c r="B60" s="162" t="s">
        <v>97</v>
      </c>
      <c r="C60" s="130">
        <v>1.680672268907563E-2</v>
      </c>
    </row>
    <row r="61" spans="1:3" ht="30" x14ac:dyDescent="0.25">
      <c r="A61" s="509"/>
      <c r="B61" s="270" t="s">
        <v>99</v>
      </c>
      <c r="C61" s="281">
        <v>0</v>
      </c>
    </row>
    <row r="62" spans="1:3" ht="30" x14ac:dyDescent="0.25">
      <c r="A62" s="509"/>
      <c r="B62" s="164" t="s">
        <v>100</v>
      </c>
      <c r="C62" s="282">
        <v>0.03</v>
      </c>
    </row>
    <row r="63" spans="1:3" ht="30.75" thickBot="1" x14ac:dyDescent="0.3">
      <c r="A63" s="509"/>
      <c r="B63" s="271" t="s">
        <v>100</v>
      </c>
      <c r="C63" s="283">
        <v>0</v>
      </c>
    </row>
    <row r="64" spans="1:3" ht="30" x14ac:dyDescent="0.25">
      <c r="A64" s="509"/>
      <c r="B64" s="165" t="s">
        <v>102</v>
      </c>
      <c r="C64" s="278">
        <v>9.8039215686274508E-3</v>
      </c>
    </row>
    <row r="65" spans="1:3" ht="30" x14ac:dyDescent="0.25">
      <c r="A65" s="509"/>
      <c r="B65" s="166" t="s">
        <v>103</v>
      </c>
      <c r="C65" s="279">
        <v>0</v>
      </c>
    </row>
    <row r="66" spans="1:3" ht="30.75" thickBot="1" x14ac:dyDescent="0.3">
      <c r="A66" s="510"/>
      <c r="B66" s="167" t="s">
        <v>104</v>
      </c>
      <c r="C66" s="280">
        <v>6.6225165562913907E-3</v>
      </c>
    </row>
  </sheetData>
  <mergeCells count="17">
    <mergeCell ref="H5:I5"/>
    <mergeCell ref="H6:I6"/>
    <mergeCell ref="J6:K6"/>
    <mergeCell ref="L6:M6"/>
    <mergeCell ref="J5:M5"/>
    <mergeCell ref="D5:E5"/>
    <mergeCell ref="D6:E6"/>
    <mergeCell ref="F5:G5"/>
    <mergeCell ref="F6:G6"/>
    <mergeCell ref="A39:A41"/>
    <mergeCell ref="A43:A47"/>
    <mergeCell ref="A49:A66"/>
    <mergeCell ref="B37:B38"/>
    <mergeCell ref="N6:P6"/>
    <mergeCell ref="B6:B7"/>
    <mergeCell ref="A6:A7"/>
    <mergeCell ref="C6:C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/>
  </sheetViews>
  <sheetFormatPr defaultRowHeight="15" x14ac:dyDescent="0.25"/>
  <cols>
    <col min="1" max="1" width="13.5703125" customWidth="1"/>
    <col min="2" max="7" width="11.7109375" customWidth="1"/>
  </cols>
  <sheetData>
    <row r="1" spans="1:8" ht="21" x14ac:dyDescent="0.35">
      <c r="A1" s="455" t="s">
        <v>141</v>
      </c>
    </row>
    <row r="2" spans="1:8" ht="27" customHeight="1" x14ac:dyDescent="0.25">
      <c r="B2" s="525" t="s">
        <v>139</v>
      </c>
      <c r="C2" s="525"/>
      <c r="D2" s="526"/>
    </row>
    <row r="3" spans="1:8" x14ac:dyDescent="0.25">
      <c r="A3" s="143" t="s">
        <v>0</v>
      </c>
      <c r="B3" s="143" t="s">
        <v>137</v>
      </c>
      <c r="C3" s="143" t="s">
        <v>138</v>
      </c>
      <c r="D3" s="143" t="s">
        <v>110</v>
      </c>
      <c r="E3" s="28" t="s">
        <v>140</v>
      </c>
    </row>
    <row r="4" spans="1:8" x14ac:dyDescent="0.25">
      <c r="A4" s="447" t="s">
        <v>3</v>
      </c>
      <c r="B4" s="446">
        <f>SUM('Scml2 data for all samples'!F12,'Scml2 data for all samples'!H12,'Scml2 data for all samples'!L12)</f>
        <v>4</v>
      </c>
      <c r="C4" s="446">
        <f>SUM('Scml2 data for all samples'!G12,'Scml2 data for all samples'!I12,'Scml2 data for all samples'!M12)</f>
        <v>617</v>
      </c>
      <c r="D4" s="446">
        <f>SUM(B4:C4)</f>
        <v>621</v>
      </c>
      <c r="E4" s="449">
        <f>B4/SUM(B4:C4)</f>
        <v>6.4412238325281803E-3</v>
      </c>
      <c r="F4" s="446"/>
      <c r="G4" s="446"/>
      <c r="H4" s="446"/>
    </row>
    <row r="5" spans="1:8" ht="17.25" x14ac:dyDescent="0.25">
      <c r="A5" s="448" t="s">
        <v>82</v>
      </c>
      <c r="B5" s="446">
        <f>SUM('Scml2 data for all samples'!F17,'Scml2 data for all samples'!H17,'Scml2 data for all samples'!L17)</f>
        <v>66</v>
      </c>
      <c r="C5" s="446">
        <f>SUM('Scml2 data for all samples'!G17,'Scml2 data for all samples'!I17,'Scml2 data for all samples'!M17)</f>
        <v>700</v>
      </c>
      <c r="D5" s="446">
        <f t="shared" ref="D5:D8" si="0">SUM(B5:C5)</f>
        <v>766</v>
      </c>
      <c r="E5" s="449">
        <f t="shared" ref="E5:E8" si="1">B5/SUM(B5:C5)</f>
        <v>8.6161879895561358E-2</v>
      </c>
      <c r="F5" s="446"/>
      <c r="G5" s="446"/>
      <c r="H5" s="446"/>
    </row>
    <row r="6" spans="1:8" ht="17.25" x14ac:dyDescent="0.25">
      <c r="A6" s="448" t="s">
        <v>83</v>
      </c>
      <c r="B6" s="446">
        <f>SUM('Scml2 data for all samples'!F22,'Scml2 data for all samples'!H22,'Scml2 data for all samples'!L22)</f>
        <v>15</v>
      </c>
      <c r="C6" s="446">
        <f>SUM('Scml2 data for all samples'!G22,'Scml2 data for all samples'!I22,'Scml2 data for all samples'!M22)</f>
        <v>650</v>
      </c>
      <c r="D6" s="446">
        <f t="shared" si="0"/>
        <v>665</v>
      </c>
      <c r="E6" s="449">
        <f t="shared" si="1"/>
        <v>2.2556390977443608E-2</v>
      </c>
      <c r="F6" s="446"/>
      <c r="G6" s="446"/>
      <c r="H6" s="446"/>
    </row>
    <row r="7" spans="1:8" ht="17.25" x14ac:dyDescent="0.25">
      <c r="A7" s="448" t="s">
        <v>130</v>
      </c>
      <c r="B7" s="446">
        <f>SUM('Scml2 data for all samples'!F26,'Scml2 data for all samples'!H26,'Scml2 data for all samples'!L26)</f>
        <v>3</v>
      </c>
      <c r="C7" s="446">
        <f>SUM('Scml2 data for all samples'!G26,'Scml2 data for all samples'!I26,'Scml2 data for all samples'!M26)</f>
        <v>400</v>
      </c>
      <c r="D7" s="446">
        <f t="shared" si="0"/>
        <v>403</v>
      </c>
      <c r="E7" s="449">
        <f t="shared" si="1"/>
        <v>7.4441687344913151E-3</v>
      </c>
      <c r="F7" s="446"/>
      <c r="G7" s="446"/>
      <c r="H7" s="446"/>
    </row>
    <row r="8" spans="1:8" ht="17.25" x14ac:dyDescent="0.25">
      <c r="A8" s="448" t="s">
        <v>142</v>
      </c>
      <c r="B8" s="446">
        <f>SUM('Scml2 data for all samples'!F30,'Scml2 data for all samples'!H30,'Scml2 data for all samples'!L30)</f>
        <v>2</v>
      </c>
      <c r="C8" s="446">
        <f>SUM('Scml2 data for all samples'!G30,'Scml2 data for all samples'!I30,'Scml2 data for all samples'!M30)</f>
        <v>401</v>
      </c>
      <c r="D8" s="446">
        <f t="shared" si="0"/>
        <v>403</v>
      </c>
      <c r="E8" s="449">
        <f t="shared" si="1"/>
        <v>4.9627791563275434E-3</v>
      </c>
      <c r="F8" s="446"/>
      <c r="G8" s="446"/>
      <c r="H8" s="446"/>
    </row>
    <row r="15" spans="1:8" ht="21" x14ac:dyDescent="0.25">
      <c r="A15" s="456" t="s">
        <v>143</v>
      </c>
    </row>
    <row r="16" spans="1:8" ht="17.25" x14ac:dyDescent="0.25">
      <c r="A16" s="450"/>
      <c r="B16" s="451" t="s">
        <v>3</v>
      </c>
      <c r="C16" s="452" t="s">
        <v>82</v>
      </c>
      <c r="D16" s="452" t="s">
        <v>83</v>
      </c>
      <c r="E16" s="452" t="s">
        <v>130</v>
      </c>
      <c r="F16" s="452" t="s">
        <v>142</v>
      </c>
    </row>
    <row r="17" spans="1:7" x14ac:dyDescent="0.25">
      <c r="A17" s="451" t="s">
        <v>3</v>
      </c>
      <c r="B17" s="453"/>
      <c r="C17" s="450">
        <v>43.835000000000001</v>
      </c>
      <c r="D17" s="450">
        <v>4.6760000000000002</v>
      </c>
      <c r="E17" s="450">
        <v>0</v>
      </c>
      <c r="F17" s="450">
        <v>0</v>
      </c>
    </row>
    <row r="18" spans="1:7" ht="17.25" x14ac:dyDescent="0.25">
      <c r="A18" s="452" t="s">
        <v>82</v>
      </c>
      <c r="B18" s="450" t="s">
        <v>147</v>
      </c>
      <c r="C18" s="453"/>
      <c r="D18" s="450">
        <v>25.791</v>
      </c>
      <c r="E18" s="450">
        <v>28.061</v>
      </c>
      <c r="F18" s="450">
        <v>30.315000000000001</v>
      </c>
    </row>
    <row r="19" spans="1:7" ht="17.25" x14ac:dyDescent="0.25">
      <c r="A19" s="452" t="s">
        <v>83</v>
      </c>
      <c r="B19" s="450" t="s">
        <v>152</v>
      </c>
      <c r="C19" s="450" t="s">
        <v>147</v>
      </c>
      <c r="D19" s="453"/>
      <c r="E19" s="450">
        <v>2.6070000000000002</v>
      </c>
      <c r="F19" s="450">
        <v>3.899</v>
      </c>
    </row>
    <row r="20" spans="1:7" ht="17.25" x14ac:dyDescent="0.25">
      <c r="A20" s="452" t="s">
        <v>130</v>
      </c>
      <c r="B20" s="450">
        <v>1</v>
      </c>
      <c r="C20" s="450" t="s">
        <v>147</v>
      </c>
      <c r="D20" s="450" t="s">
        <v>154</v>
      </c>
      <c r="E20" s="453"/>
      <c r="F20" s="450">
        <v>0</v>
      </c>
    </row>
    <row r="21" spans="1:7" ht="17.25" x14ac:dyDescent="0.25">
      <c r="A21" s="452" t="s">
        <v>131</v>
      </c>
      <c r="B21" s="450">
        <v>1</v>
      </c>
      <c r="C21" s="450" t="s">
        <v>147</v>
      </c>
      <c r="D21" s="450" t="s">
        <v>153</v>
      </c>
      <c r="E21" s="450">
        <v>1</v>
      </c>
      <c r="F21" s="453"/>
    </row>
    <row r="22" spans="1:7" x14ac:dyDescent="0.25">
      <c r="A22" s="450"/>
      <c r="B22" s="450"/>
      <c r="C22" s="450"/>
      <c r="D22" s="450"/>
      <c r="E22" s="450"/>
      <c r="F22" s="450"/>
      <c r="G22" s="450"/>
    </row>
    <row r="23" spans="1:7" x14ac:dyDescent="0.25">
      <c r="A23" s="454" t="s">
        <v>144</v>
      </c>
    </row>
    <row r="25" spans="1:7" ht="17.25" x14ac:dyDescent="0.25">
      <c r="A25" t="s">
        <v>150</v>
      </c>
    </row>
    <row r="27" spans="1:7" ht="17.25" x14ac:dyDescent="0.25">
      <c r="A27" t="s">
        <v>148</v>
      </c>
    </row>
    <row r="28" spans="1:7" ht="17.25" x14ac:dyDescent="0.25">
      <c r="A28" t="s">
        <v>151</v>
      </c>
    </row>
    <row r="29" spans="1:7" x14ac:dyDescent="0.25">
      <c r="A29" t="s">
        <v>145</v>
      </c>
    </row>
    <row r="30" spans="1:7" x14ac:dyDescent="0.25">
      <c r="A30" t="s">
        <v>146</v>
      </c>
    </row>
    <row r="32" spans="1:7" x14ac:dyDescent="0.25">
      <c r="A32" t="s">
        <v>149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 sheet</vt:lpstr>
      <vt:lpstr>30-31 dpp</vt:lpstr>
      <vt:lpstr>Adult</vt:lpstr>
      <vt:lpstr>Scml2 data for all samples</vt:lpstr>
      <vt:lpstr>Comparison of rescue efficacy</vt:lpstr>
    </vt:vector>
  </TitlesOfParts>
  <Company>University of Kent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Ellis</dc:creator>
  <cp:lastModifiedBy>Peter Ellis</cp:lastModifiedBy>
  <dcterms:created xsi:type="dcterms:W3CDTF">2015-12-08T14:34:39Z</dcterms:created>
  <dcterms:modified xsi:type="dcterms:W3CDTF">2016-09-16T13:51:29Z</dcterms:modified>
</cp:coreProperties>
</file>